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Não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Não Desonerado'!$B$6:$J$58</definedName>
    <definedName function="false" hidden="false" localSheetId="3" name="_xlnm.Print_Area" vbProcedure="false">'Custo por unidade'!$B$5:$M$48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<sst xmlns="http://schemas.openxmlformats.org/spreadsheetml/2006/main" count="211" uniqueCount="143">
  <si>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</si>
  <si>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</si>
  <si>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R$1.250.043,36 (Um milhão, duzentos e cinquenta mil e quarenta e três reais e trinta e seis centavos). Não deverão ser apresentados valores acima do estimado pelo INSS.</t>
  </si>
  <si>
    <t xml:space="preserve">ANEXO I – T7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</si>
  <si>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</si>
  <si>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</si>
  <si>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</si>
  <si>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VII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</si>
  <si>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</si>
  <si>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</si>
  <si>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</si>
  <si>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</si>
  <si>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VII.</t>
  </si>
  <si>
    <t xml:space="preserve">VALOR TOTAL DO ITEM 7: R$  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</si>
  <si>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</si>
  <si>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</si>
  <si>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</si>
  <si>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</si>
  <si>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</si>
  <si>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</si>
  <si>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</si>
  <si>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</si>
  <si>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</si>
  <si>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</si>
  <si>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</si>
  <si>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</si>
  <si>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</si>
  <si>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</si>
  <si>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</si>
  <si>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 NÃO 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</si>
  <si>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</si>
  <si>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</si>
  <si>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</si>
  <si>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</si>
  <si>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</si>
  <si>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</si>
  <si>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</si>
  <si>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</si>
  <si>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</si>
  <si>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</si>
  <si>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</si>
  <si>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</si>
  <si>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</si>
  <si>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4%</t>
  </si>
  <si>
    <t xml:space="preserve">ISS 3,5%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</si>
  <si>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</si>
  <si>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</si>
  <si>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</si>
  <si>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</si>
  <si>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</si>
  <si>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</si>
  <si>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</si>
  <si>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</si>
  <si>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</si>
  <si>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</si>
  <si>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</si>
  <si>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</si>
  <si>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</si>
  <si>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</si>
  <si>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</si>
  <si>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</si>
  <si>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</si>
  <si>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</si>
  <si>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</si>
  <si>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</si>
  <si>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</si>
  <si>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</si>
  <si>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</si>
  <si>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</si>
  <si>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</si>
  <si>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</si>
  <si>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</si>
  <si>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</si>
  <si>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</si>
  <si>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</si>
  <si>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</si>
  <si>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</si>
  <si>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</si>
  <si>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</si>
  <si>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</si>
  <si>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</si>
  <si>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</si>
  <si>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</si>
  <si>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</si>
  <si>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</si>
  <si>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</si>
  <si>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</si>
  <si>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</si>
  <si>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</si>
  <si>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</si>
  <si>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</si>
  <si>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</si>
  <si>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</si>
  <si>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</si>
  <si>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</si>
  <si>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</si>
  <si>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</si>
  <si>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</si>
  <si>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</si>
  <si>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</si>
  <si>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</si>
  <si>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</si>
  <si>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</si>
  <si>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</si>
  <si>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</si>
  <si>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PORTO ALEGRE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</si>
  <si>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</si>
  <si>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</si>
  <si>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</si>
  <si>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</si>
  <si>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</si>
  <si>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</si>
  <si>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</si>
  <si>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</si>
  <si>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</si>
  <si>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CACHOEIRINHA</t>
  </si>
  <si>
    <t xml:space="preserve">APS ESTEIO</t>
  </si>
  <si>
    <t xml:space="preserve">APS GRAVATAÍ</t>
  </si>
  <si>
    <t xml:space="preserve">APS GUAÍBA</t>
  </si>
  <si>
    <t xml:space="preserve">CEDOCPREV CANOAS</t>
  </si>
  <si>
    <t xml:space="preserve">DEPÓSITO ESTEIO</t>
  </si>
  <si>
    <t xml:space="preserve">GEX/APS CANOAS</t>
  </si>
  <si>
    <t xml:space="preserve">APS ALVORADA</t>
  </si>
  <si>
    <t xml:space="preserve">APS PORTO ALEGRE- CENTRO</t>
  </si>
  <si>
    <t xml:space="preserve">APS PORTO ALEGRE-PARTENON</t>
  </si>
  <si>
    <t xml:space="preserve">APS PORTO ALEGRE-SUL</t>
  </si>
  <si>
    <t xml:space="preserve">CEDOCPREV PORTO ALEGRE</t>
  </si>
  <si>
    <t xml:space="preserve">GEX PORTO ALEGRE</t>
  </si>
  <si>
    <t xml:space="preserve">IPASE PORTO ALEGRE</t>
  </si>
  <si>
    <t xml:space="preserve">TOTAL</t>
  </si>
  <si>
    <t xml:space="preserve">BASE PELOTAS – CUSTO POR ROTINA</t>
  </si>
  <si>
    <t xml:space="preserve">APS CAMAQUÃ</t>
  </si>
  <si>
    <t xml:space="preserve">APS CAPÃO DO LEÃO</t>
  </si>
  <si>
    <t xml:space="preserve">APS JAGUARÃO</t>
  </si>
  <si>
    <t xml:space="preserve">APS RIO GRANDE</t>
  </si>
  <si>
    <t xml:space="preserve">APS SANTA VITÓRIA DO PALMAR</t>
  </si>
  <si>
    <t xml:space="preserve">APS SÃO JOSÉ DO NORTE</t>
  </si>
  <si>
    <t xml:space="preserve">APS SÃO LOURENÇO DO SUL</t>
  </si>
  <si>
    <t xml:space="preserve">APS TAPES</t>
  </si>
  <si>
    <t xml:space="preserve">GEX/APS PELOTAS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</si>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</sst>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General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8" activeCellId="0" sqref="D1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6"/>
    <col collapsed="false" customWidth="true" hidden="false" outlineLevel="0" max="6" min="6" style="2" width="34.25"/>
    <col collapsed="false" customWidth="true" hidden="false" outlineLevel="0" max="7" min="7" style="2" width="10.62"/>
    <col collapsed="false" customWidth="true" hidden="false" outlineLevel="0" max="8" min="8" style="2" width="14.38"/>
    <col collapsed="false" customWidth="true" hidden="false" outlineLevel="0" max="1007" min="9" style="2" width="10.62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5" min="1021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</row>
    <row r="3" customFormat="false" ht="34.5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19.5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customFormat="false" ht="18" hidden="false" customHeight="true" outlineLevel="0" collapsed="false">
      <c r="B7" s="6" t="s">
        <v>4</v>
      </c>
      <c r="C7" s="6"/>
      <c r="D7" s="6"/>
    </row>
    <row r="8" customFormat="false" ht="18" hidden="false" customHeight="true" outlineLevel="0" collapsed="false">
      <c r="B8" s="6" t="s">
        <v>5</v>
      </c>
      <c r="C8" s="6"/>
      <c r="D8" s="6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7</v>
      </c>
      <c r="C15" s="12" t="s">
        <v>12</v>
      </c>
      <c r="D15" s="13" t="n">
        <v>0</v>
      </c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8" customFormat="false" ht="13.8" hidden="false" customHeight="false" outlineLevel="0" collapsed="false">
      <c r="B18" s="19" t="s">
        <v>14</v>
      </c>
      <c r="C18" s="19"/>
      <c r="D18" s="19"/>
    </row>
    <row r="19" customFormat="false" ht="13.8" hidden="false" customHeight="false" outlineLevel="0" collapsed="false">
      <c r="B19" s="20" t="s">
        <v>15</v>
      </c>
      <c r="C19" s="20"/>
      <c r="D19" s="20"/>
    </row>
    <row r="20" customFormat="false" ht="13.8" hidden="false" customHeight="false" outlineLevel="0" collapsed="false">
      <c r="B20" s="19" t="s">
        <v>16</v>
      </c>
      <c r="C20" s="19"/>
      <c r="D20" s="19"/>
    </row>
    <row r="21" customFormat="false" ht="13.8" hidden="false" customHeight="false" outlineLevel="0" collapsed="false">
      <c r="B21" s="19" t="s">
        <v>17</v>
      </c>
      <c r="C21" s="19"/>
      <c r="D21" s="19"/>
    </row>
    <row r="22" customFormat="false" ht="13.8" hidden="false" customHeight="false" outlineLevel="0" collapsed="false">
      <c r="B22" s="19" t="s">
        <v>18</v>
      </c>
      <c r="C22" s="19"/>
      <c r="D22" s="19"/>
    </row>
    <row r="23" customFormat="false" ht="13.8" hidden="false" customHeight="false" outlineLevel="0" collapsed="false">
      <c r="B23" s="19" t="s">
        <v>19</v>
      </c>
      <c r="C23" s="19"/>
      <c r="D23" s="19"/>
    </row>
    <row r="24" customFormat="false" ht="13.8" hidden="false" customHeight="false" outlineLevel="0" collapsed="false">
      <c r="B24" s="19" t="s">
        <v>20</v>
      </c>
      <c r="C24" s="19"/>
      <c r="D24" s="19"/>
    </row>
    <row r="25" customFormat="false" ht="13.8" hidden="false" customHeight="false" outlineLevel="0" collapsed="false">
      <c r="B25" s="19" t="s">
        <v>21</v>
      </c>
      <c r="C25" s="19"/>
      <c r="D25" s="19"/>
    </row>
    <row r="26" customFormat="false" ht="13.8" hidden="false" customHeight="false" outlineLevel="0" collapsed="false">
      <c r="B26" s="19" t="s">
        <v>22</v>
      </c>
      <c r="C26" s="19"/>
      <c r="D26" s="19"/>
    </row>
    <row r="27" customFormat="false" ht="13.8" hidden="false" customHeight="false" outlineLevel="0" collapsed="false">
      <c r="B27" s="19" t="s">
        <v>23</v>
      </c>
      <c r="C27" s="19"/>
      <c r="D27" s="19"/>
    </row>
    <row r="28" customFormat="false" ht="13.8" hidden="false" customHeight="false" outlineLevel="0" collapsed="false">
      <c r="B28" s="19" t="s">
        <v>24</v>
      </c>
      <c r="C28" s="19"/>
      <c r="D28" s="19"/>
    </row>
    <row r="29" customFormat="false" ht="13.8" hidden="false" customHeight="false" outlineLevel="0" collapsed="false">
      <c r="B29" s="19"/>
      <c r="C29" s="19"/>
      <c r="D29" s="19"/>
    </row>
    <row r="30" customFormat="false" ht="13.8" hidden="false" customHeight="false" outlineLevel="0" collapsed="false">
      <c r="B30" s="19"/>
      <c r="C30" s="19"/>
      <c r="D30" s="19"/>
    </row>
    <row r="31" customFormat="false" ht="13.8" hidden="false" customHeight="false" outlineLevel="0" collapsed="false">
      <c r="B31" s="21" t="s">
        <v>25</v>
      </c>
      <c r="C31" s="21"/>
      <c r="D31" s="21"/>
    </row>
  </sheetData>
  <sheetProtection sheet="true" password="c85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B7" activeCellId="0" sqref="B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2" width="10.62"/>
    <col collapsed="false" customWidth="true" hidden="false" outlineLevel="0" max="3" min="3" style="22" width="20.5"/>
    <col collapsed="false" customWidth="true" hidden="false" outlineLevel="0" max="4" min="4" style="22" width="17.62"/>
    <col collapsed="false" customWidth="true" hidden="false" outlineLevel="0" max="9" min="5" style="22" width="11.62"/>
    <col collapsed="false" customWidth="true" hidden="false" outlineLevel="0" max="10" min="10" style="22" width="23"/>
    <col collapsed="false" customWidth="true" hidden="false" outlineLevel="0" max="249" min="11" style="22" width="10.5"/>
    <col collapsed="false" customWidth="true" hidden="false" outlineLevel="0" max="253" min="250" style="23" width="10.5"/>
    <col collapsed="false" customWidth="true" hidden="false" outlineLevel="0" max="1025" min="254" style="2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</row>
    <row r="3" customFormat="false" ht="39.75" hidden="false" customHeight="true" outlineLevel="0" collapsed="false">
      <c r="B3" s="4" t="s">
        <v>26</v>
      </c>
      <c r="C3" s="4"/>
      <c r="D3" s="4"/>
      <c r="E3" s="4"/>
      <c r="F3" s="4"/>
      <c r="G3" s="4"/>
      <c r="H3" s="4"/>
      <c r="I3" s="4"/>
      <c r="J3" s="4"/>
    </row>
    <row r="4" customFormat="false" ht="42.75" hidden="false" customHeight="true" outlineLevel="0" collapsed="false">
      <c r="B4" s="5" t="s">
        <v>27</v>
      </c>
      <c r="C4" s="5"/>
      <c r="D4" s="5"/>
      <c r="E4" s="5"/>
      <c r="F4" s="5"/>
      <c r="G4" s="5"/>
      <c r="H4" s="5"/>
      <c r="I4" s="5"/>
      <c r="J4" s="5"/>
    </row>
    <row r="5" customFormat="false" ht="19.5" hidden="false" customHeight="true" outlineLevel="0" collapsed="false"/>
    <row r="6" customFormat="false" ht="18" hidden="false" customHeight="true" outlineLevel="0" collapsed="false">
      <c r="B6" s="24" t="str">
        <f aca="false">Proposta!B6</f>
        <v>ANEXO I – T7</v>
      </c>
      <c r="C6" s="24"/>
      <c r="D6" s="24"/>
      <c r="E6" s="24"/>
      <c r="F6" s="24"/>
      <c r="G6" s="24"/>
      <c r="H6" s="24"/>
      <c r="I6" s="24"/>
      <c r="J6" s="24"/>
      <c r="K6" s="2"/>
      <c r="L6" s="2"/>
    </row>
    <row r="7" customFormat="false" ht="18" hidden="false" customHeight="true" outlineLevel="0" collapsed="false">
      <c r="H7" s="2"/>
      <c r="I7" s="2"/>
      <c r="J7" s="2"/>
      <c r="K7" s="2"/>
      <c r="L7" s="2"/>
    </row>
    <row r="8" customFormat="false" ht="19.5" hidden="false" customHeight="true" outlineLevel="0" collapsed="false">
      <c r="B8" s="25" t="s">
        <v>28</v>
      </c>
      <c r="C8" s="25"/>
      <c r="D8" s="25"/>
      <c r="E8" s="25"/>
      <c r="F8" s="25"/>
      <c r="G8" s="25"/>
      <c r="H8" s="25"/>
      <c r="I8" s="25"/>
      <c r="J8" s="25"/>
      <c r="K8" s="2"/>
      <c r="L8" s="2"/>
    </row>
    <row r="9" customFormat="false" ht="19.5" hidden="false" customHeight="true" outlineLevel="0" collapsed="false">
      <c r="B9" s="26" t="s">
        <v>29</v>
      </c>
      <c r="C9" s="26"/>
      <c r="D9" s="26"/>
      <c r="E9" s="26"/>
      <c r="F9" s="26"/>
      <c r="G9" s="26"/>
      <c r="H9" s="26"/>
      <c r="I9" s="26"/>
      <c r="J9" s="26"/>
      <c r="K9" s="2"/>
      <c r="L9" s="2"/>
    </row>
    <row r="10" customFormat="false" ht="18" hidden="false" customHeight="true" outlineLevel="0" collapsed="false">
      <c r="H10" s="2"/>
      <c r="I10" s="2"/>
      <c r="J10" s="2"/>
      <c r="K10" s="2"/>
      <c r="L10" s="2"/>
    </row>
    <row r="11" customFormat="false" ht="18" hidden="false" customHeight="true" outlineLevel="0" collapsed="false">
      <c r="B11" s="27" t="s">
        <v>30</v>
      </c>
      <c r="C11" s="27"/>
      <c r="D11" s="27"/>
      <c r="E11" s="28"/>
      <c r="F11" s="28"/>
      <c r="G11" s="29"/>
      <c r="H11" s="29"/>
      <c r="I11" s="29"/>
      <c r="J11" s="30"/>
      <c r="K11" s="2"/>
      <c r="L11" s="2"/>
    </row>
    <row r="12" customFormat="false" ht="24.75" hidden="false" customHeight="true" outlineLevel="0" collapsed="false">
      <c r="B12" s="31" t="s">
        <v>31</v>
      </c>
      <c r="C12" s="31"/>
      <c r="D12" s="31"/>
      <c r="E12" s="32"/>
      <c r="F12" s="32"/>
      <c r="G12" s="32"/>
      <c r="H12" s="33"/>
      <c r="I12" s="33"/>
      <c r="J12" s="34"/>
      <c r="K12" s="33"/>
      <c r="L12" s="2"/>
    </row>
    <row r="13" customFormat="false" ht="18" hidden="false" customHeight="true" outlineLevel="0" collapsed="false">
      <c r="B13" s="35" t="s">
        <v>32</v>
      </c>
      <c r="C13" s="33"/>
      <c r="D13" s="33"/>
      <c r="E13" s="33"/>
      <c r="F13" s="2"/>
      <c r="G13" s="2"/>
      <c r="H13" s="2"/>
      <c r="I13" s="2"/>
      <c r="J13" s="36"/>
      <c r="K13" s="2"/>
      <c r="L13" s="2"/>
    </row>
    <row r="14" customFormat="false" ht="18" hidden="false" customHeight="true" outlineLevel="0" collapsed="false">
      <c r="B14" s="37" t="s">
        <v>33</v>
      </c>
      <c r="C14" s="37"/>
      <c r="D14" s="37"/>
      <c r="E14" s="2"/>
      <c r="F14" s="2"/>
      <c r="G14" s="33"/>
      <c r="H14" s="2"/>
      <c r="I14" s="2"/>
      <c r="J14" s="36"/>
      <c r="K14" s="2"/>
      <c r="L14" s="2"/>
    </row>
    <row r="15" customFormat="false" ht="18" hidden="false" customHeight="true" outlineLevel="0" collapsed="false">
      <c r="B15" s="37" t="s">
        <v>34</v>
      </c>
      <c r="C15" s="37"/>
      <c r="D15" s="37"/>
      <c r="E15" s="2"/>
      <c r="F15" s="2"/>
      <c r="G15" s="33"/>
      <c r="H15" s="2"/>
      <c r="I15" s="2"/>
      <c r="J15" s="36"/>
      <c r="K15" s="2"/>
      <c r="L15" s="2"/>
    </row>
    <row r="16" customFormat="false" ht="18" hidden="false" customHeight="true" outlineLevel="0" collapsed="false">
      <c r="B16" s="37" t="s">
        <v>35</v>
      </c>
      <c r="C16" s="37"/>
      <c r="D16" s="37"/>
      <c r="E16" s="2"/>
      <c r="F16" s="2"/>
      <c r="G16" s="33"/>
      <c r="H16" s="2"/>
      <c r="I16" s="2"/>
      <c r="J16" s="36"/>
      <c r="K16" s="2"/>
      <c r="L16" s="2"/>
    </row>
    <row r="17" customFormat="false" ht="18" hidden="false" customHeight="true" outlineLevel="0" collapsed="false">
      <c r="B17" s="37" t="s">
        <v>36</v>
      </c>
      <c r="C17" s="37"/>
      <c r="D17" s="37"/>
      <c r="E17" s="2"/>
      <c r="F17" s="2"/>
      <c r="G17" s="33"/>
      <c r="H17" s="2"/>
      <c r="I17" s="2"/>
      <c r="J17" s="36"/>
      <c r="K17" s="2"/>
      <c r="L17" s="2"/>
    </row>
    <row r="18" customFormat="false" ht="18" hidden="false" customHeight="true" outlineLevel="0" collapsed="false">
      <c r="B18" s="37" t="s">
        <v>37</v>
      </c>
      <c r="C18" s="37"/>
      <c r="D18" s="37"/>
      <c r="E18" s="2"/>
      <c r="F18" s="2"/>
      <c r="G18" s="33"/>
      <c r="H18" s="2"/>
      <c r="I18" s="2"/>
      <c r="J18" s="36"/>
      <c r="K18" s="2"/>
      <c r="L18" s="2"/>
    </row>
    <row r="19" customFormat="false" ht="18" hidden="false" customHeight="true" outlineLevel="0" collapsed="false">
      <c r="B19" s="37" t="s">
        <v>38</v>
      </c>
      <c r="C19" s="37"/>
      <c r="D19" s="37"/>
      <c r="E19" s="2"/>
      <c r="F19" s="2"/>
      <c r="G19" s="33"/>
      <c r="H19" s="2"/>
      <c r="I19" s="2"/>
      <c r="J19" s="36"/>
      <c r="K19" s="2"/>
      <c r="L19" s="2"/>
    </row>
    <row r="20" customFormat="false" ht="18" hidden="false" customHeight="true" outlineLevel="0" collapsed="false">
      <c r="B20" s="38" t="s">
        <v>39</v>
      </c>
      <c r="C20" s="38"/>
      <c r="D20" s="38"/>
      <c r="E20" s="39"/>
      <c r="F20" s="39"/>
      <c r="G20" s="39"/>
      <c r="H20" s="39"/>
      <c r="I20" s="39"/>
      <c r="J20" s="40"/>
      <c r="K20" s="2"/>
      <c r="L20" s="2"/>
    </row>
    <row r="21" customFormat="false" ht="19.5" hidden="false" customHeight="true" outlineLevel="0" collapsed="false">
      <c r="B21" s="23"/>
      <c r="C21" s="23"/>
      <c r="D21" s="23"/>
      <c r="E21" s="2"/>
      <c r="F21" s="2"/>
      <c r="G21" s="23"/>
      <c r="H21" s="2"/>
      <c r="I21" s="2"/>
      <c r="J21" s="2"/>
      <c r="K21" s="2"/>
      <c r="L21" s="2"/>
    </row>
    <row r="22" customFormat="false" ht="49.5" hidden="false" customHeight="true" outlineLevel="0" collapsed="false">
      <c r="B22" s="41" t="s">
        <v>40</v>
      </c>
      <c r="C22" s="41"/>
      <c r="D22" s="41"/>
      <c r="E22" s="42" t="s">
        <v>41</v>
      </c>
      <c r="F22" s="42"/>
      <c r="G22" s="42"/>
      <c r="H22" s="42"/>
      <c r="I22" s="42"/>
      <c r="J22" s="43" t="s">
        <v>42</v>
      </c>
      <c r="K22" s="2"/>
      <c r="L22" s="2"/>
      <c r="M22" s="44"/>
    </row>
    <row r="23" customFormat="false" ht="19.5" hidden="false" customHeight="true" outlineLevel="0" collapsed="false">
      <c r="B23" s="41"/>
      <c r="C23" s="41"/>
      <c r="D23" s="41"/>
      <c r="E23" s="41" t="s">
        <v>43</v>
      </c>
      <c r="F23" s="41" t="s">
        <v>44</v>
      </c>
      <c r="G23" s="41" t="s">
        <v>45</v>
      </c>
      <c r="H23" s="41" t="s">
        <v>46</v>
      </c>
      <c r="I23" s="41" t="s">
        <v>47</v>
      </c>
      <c r="J23" s="43"/>
      <c r="K23" s="2"/>
      <c r="L23" s="2"/>
    </row>
    <row r="24" customFormat="false" ht="19.5" hidden="false" customHeight="true" outlineLevel="0" collapsed="false">
      <c r="B24" s="45" t="s">
        <v>48</v>
      </c>
      <c r="C24" s="45" t="s">
        <v>49</v>
      </c>
      <c r="D24" s="45"/>
      <c r="E24" s="46"/>
      <c r="F24" s="47" t="n">
        <f aca="false">E24</f>
        <v>0</v>
      </c>
      <c r="G24" s="47" t="n">
        <f aca="false">F24</f>
        <v>0</v>
      </c>
      <c r="H24" s="47" t="n">
        <f aca="false">G24</f>
        <v>0</v>
      </c>
      <c r="I24" s="47" t="n">
        <f aca="false">H24</f>
        <v>0</v>
      </c>
      <c r="J24" s="48" t="n">
        <v>0.04</v>
      </c>
      <c r="K24" s="2"/>
      <c r="L24" s="2"/>
    </row>
    <row r="25" customFormat="false" ht="19.5" hidden="false" customHeight="true" outlineLevel="0" collapsed="false">
      <c r="B25" s="45" t="s">
        <v>50</v>
      </c>
      <c r="C25" s="45" t="s">
        <v>51</v>
      </c>
      <c r="D25" s="45"/>
      <c r="E25" s="46"/>
      <c r="F25" s="47" t="n">
        <f aca="false">E25</f>
        <v>0</v>
      </c>
      <c r="G25" s="47" t="n">
        <f aca="false">F25</f>
        <v>0</v>
      </c>
      <c r="H25" s="47" t="n">
        <f aca="false">G25</f>
        <v>0</v>
      </c>
      <c r="I25" s="47" t="n">
        <f aca="false">H25</f>
        <v>0</v>
      </c>
      <c r="J25" s="48" t="n">
        <v>0.0123</v>
      </c>
      <c r="K25" s="2"/>
      <c r="L25" s="2"/>
    </row>
    <row r="26" customFormat="false" ht="19.5" hidden="false" customHeight="true" outlineLevel="0" collapsed="false">
      <c r="B26" s="45" t="s">
        <v>52</v>
      </c>
      <c r="C26" s="45" t="s">
        <v>53</v>
      </c>
      <c r="D26" s="45"/>
      <c r="E26" s="46"/>
      <c r="F26" s="47" t="n">
        <f aca="false">E26</f>
        <v>0</v>
      </c>
      <c r="G26" s="47" t="n">
        <f aca="false">F26</f>
        <v>0</v>
      </c>
      <c r="H26" s="47" t="n">
        <f aca="false">G26</f>
        <v>0</v>
      </c>
      <c r="I26" s="47" t="n">
        <f aca="false">H26</f>
        <v>0</v>
      </c>
      <c r="J26" s="48" t="n">
        <v>0.008</v>
      </c>
      <c r="K26" s="23"/>
      <c r="L26" s="23"/>
    </row>
    <row r="27" customFormat="false" ht="19.5" hidden="false" customHeight="true" outlineLevel="0" collapsed="false">
      <c r="B27" s="45" t="s">
        <v>54</v>
      </c>
      <c r="C27" s="45" t="s">
        <v>55</v>
      </c>
      <c r="D27" s="45"/>
      <c r="E27" s="46"/>
      <c r="F27" s="47" t="n">
        <f aca="false">E27</f>
        <v>0</v>
      </c>
      <c r="G27" s="47" t="n">
        <f aca="false">F27</f>
        <v>0</v>
      </c>
      <c r="H27" s="47" t="n">
        <f aca="false">G27</f>
        <v>0</v>
      </c>
      <c r="I27" s="47" t="n">
        <f aca="false">H27</f>
        <v>0</v>
      </c>
      <c r="J27" s="48" t="n">
        <v>0.0127</v>
      </c>
      <c r="K27" s="2"/>
      <c r="L27" s="2"/>
    </row>
    <row r="28" customFormat="false" ht="19.5" hidden="false" customHeight="true" outlineLevel="0" collapsed="false">
      <c r="B28" s="45" t="s">
        <v>56</v>
      </c>
      <c r="C28" s="45" t="s">
        <v>57</v>
      </c>
      <c r="D28" s="45"/>
      <c r="E28" s="46"/>
      <c r="F28" s="47" t="n">
        <f aca="false">E28</f>
        <v>0</v>
      </c>
      <c r="G28" s="47" t="n">
        <f aca="false">F28</f>
        <v>0</v>
      </c>
      <c r="H28" s="47" t="n">
        <f aca="false">G28</f>
        <v>0</v>
      </c>
      <c r="I28" s="47" t="n">
        <f aca="false">H28</f>
        <v>0</v>
      </c>
      <c r="J28" s="48" t="n">
        <v>0.074</v>
      </c>
      <c r="K28" s="2"/>
      <c r="L28" s="2"/>
    </row>
    <row r="29" customFormat="false" ht="19.5" hidden="false" customHeight="true" outlineLevel="0" collapsed="false">
      <c r="B29" s="45" t="s">
        <v>58</v>
      </c>
      <c r="C29" s="45" t="s">
        <v>59</v>
      </c>
      <c r="D29" s="45"/>
      <c r="E29" s="47" t="n">
        <v>0.0065</v>
      </c>
      <c r="F29" s="47" t="n">
        <f aca="false">E29</f>
        <v>0.0065</v>
      </c>
      <c r="G29" s="47" t="n">
        <f aca="false">F29</f>
        <v>0.0065</v>
      </c>
      <c r="H29" s="47" t="n">
        <f aca="false">G29</f>
        <v>0.0065</v>
      </c>
      <c r="I29" s="47" t="n">
        <f aca="false">H29</f>
        <v>0.0065</v>
      </c>
      <c r="J29" s="49" t="s">
        <v>60</v>
      </c>
      <c r="K29" s="23"/>
      <c r="L29" s="23"/>
    </row>
    <row r="30" customFormat="false" ht="19.5" hidden="false" customHeight="true" outlineLevel="0" collapsed="false">
      <c r="B30" s="45"/>
      <c r="C30" s="45" t="s">
        <v>61</v>
      </c>
      <c r="D30" s="45"/>
      <c r="E30" s="47" t="n">
        <v>0.03</v>
      </c>
      <c r="F30" s="47" t="n">
        <f aca="false">E30</f>
        <v>0.03</v>
      </c>
      <c r="G30" s="47" t="n">
        <f aca="false">F30</f>
        <v>0.03</v>
      </c>
      <c r="H30" s="47" t="n">
        <f aca="false">G30</f>
        <v>0.03</v>
      </c>
      <c r="I30" s="47" t="n">
        <f aca="false">H30</f>
        <v>0.03</v>
      </c>
      <c r="J30" s="49" t="s">
        <v>60</v>
      </c>
      <c r="K30" s="23"/>
      <c r="L30" s="23"/>
    </row>
    <row r="31" customFormat="false" ht="19.5" hidden="false" customHeight="true" outlineLevel="0" collapsed="false">
      <c r="B31" s="45"/>
      <c r="C31" s="45" t="s">
        <v>62</v>
      </c>
      <c r="D31" s="45"/>
      <c r="E31" s="47" t="n">
        <v>0.04</v>
      </c>
      <c r="F31" s="47" t="n">
        <v>0.035</v>
      </c>
      <c r="G31" s="47" t="n">
        <v>0.03</v>
      </c>
      <c r="H31" s="47" t="n">
        <v>0.025</v>
      </c>
      <c r="I31" s="47" t="n">
        <v>0.02</v>
      </c>
      <c r="J31" s="49" t="s">
        <v>60</v>
      </c>
      <c r="K31" s="23"/>
      <c r="L31" s="23"/>
    </row>
    <row r="32" customFormat="false" ht="19.5" hidden="false" customHeight="true" outlineLevel="0" collapsed="false">
      <c r="B32" s="45"/>
      <c r="C32" s="45" t="s">
        <v>63</v>
      </c>
      <c r="D32" s="45"/>
      <c r="E32" s="47" t="n">
        <v>0</v>
      </c>
      <c r="F32" s="47" t="n">
        <f aca="false">E32</f>
        <v>0</v>
      </c>
      <c r="G32" s="47" t="n">
        <f aca="false">F32</f>
        <v>0</v>
      </c>
      <c r="H32" s="47" t="n">
        <f aca="false">G32</f>
        <v>0</v>
      </c>
      <c r="I32" s="47" t="n">
        <f aca="false">H32</f>
        <v>0</v>
      </c>
      <c r="J32" s="50" t="s">
        <v>60</v>
      </c>
      <c r="K32" s="23"/>
      <c r="L32" s="23"/>
    </row>
    <row r="33" customFormat="false" ht="19.5" hidden="false" customHeight="true" outlineLevel="0" collapsed="false">
      <c r="B33" s="51" t="s">
        <v>64</v>
      </c>
      <c r="C33" s="51"/>
      <c r="D33" s="51"/>
      <c r="E33" s="52" t="n">
        <f aca="false">(((1+E26+E24+E27)*(1+E25)*(1+E28))/(1-(E29+E30+E31+E32))-1)</f>
        <v>0.0828370330265296</v>
      </c>
      <c r="F33" s="52" t="n">
        <f aca="false">(((1+F26+F24+F27)*(1+F25)*(1+F28))/(1-(F29+F30+F31+F32))-1)</f>
        <v>0.0770059235325795</v>
      </c>
      <c r="G33" s="52" t="n">
        <f aca="false">(((1+G26+G24+G27)*(1+G25)*(1+G28))/(1-(G29+G30+G31+G32))-1)</f>
        <v>0.0712372790573113</v>
      </c>
      <c r="H33" s="52" t="n">
        <f aca="false">(((1+H26+H24+H27)*(1+H25)*(1+H28))/(1-(H29+H30+H31+H32))-1)</f>
        <v>0.0655301012253595</v>
      </c>
      <c r="I33" s="52" t="n">
        <f aca="false">(((1+I26+I24+I27)*(1+I25)*(1+I28))/(1-(I29+I30+I31+I32))-1)</f>
        <v>0.0598834128245893</v>
      </c>
      <c r="J33" s="49" t="s">
        <v>60</v>
      </c>
    </row>
    <row r="34" customFormat="false" ht="19.5" hidden="false" customHeight="true" outlineLevel="0" collapsed="false">
      <c r="B34" s="53" t="s">
        <v>65</v>
      </c>
      <c r="C34" s="53"/>
      <c r="D34" s="53"/>
      <c r="E34" s="54" t="n">
        <f aca="false">ROUND(E33,4)</f>
        <v>0.0828</v>
      </c>
      <c r="F34" s="54" t="n">
        <f aca="false">ROUND(F33,4)</f>
        <v>0.077</v>
      </c>
      <c r="G34" s="54" t="n">
        <f aca="false">ROUND(G33,4)</f>
        <v>0.0712</v>
      </c>
      <c r="H34" s="54" t="n">
        <f aca="false">ROUND(H33,4)</f>
        <v>0.0655</v>
      </c>
      <c r="I34" s="54" t="n">
        <f aca="false">ROUND(I33,4)</f>
        <v>0.0599</v>
      </c>
    </row>
    <row r="35" customFormat="false" ht="19.5" hidden="false" customHeight="true" outlineLevel="0" collapsed="false">
      <c r="B35" s="23"/>
      <c r="C35" s="23"/>
      <c r="D35" s="23"/>
      <c r="E35" s="23"/>
      <c r="F35" s="2"/>
      <c r="G35" s="2"/>
    </row>
    <row r="36" customFormat="false" ht="49.5" hidden="false" customHeight="true" outlineLevel="0" collapsed="false">
      <c r="B36" s="41" t="s">
        <v>66</v>
      </c>
      <c r="C36" s="41"/>
      <c r="D36" s="41"/>
      <c r="E36" s="42" t="s">
        <v>41</v>
      </c>
      <c r="F36" s="42"/>
      <c r="G36" s="42"/>
      <c r="H36" s="42"/>
      <c r="I36" s="42"/>
      <c r="J36" s="43" t="s">
        <v>42</v>
      </c>
    </row>
    <row r="37" customFormat="false" ht="19.5" hidden="false" customHeight="true" outlineLevel="0" collapsed="false">
      <c r="B37" s="41"/>
      <c r="C37" s="41"/>
      <c r="D37" s="41"/>
      <c r="E37" s="41" t="s">
        <v>43</v>
      </c>
      <c r="F37" s="41" t="s">
        <v>44</v>
      </c>
      <c r="G37" s="41" t="s">
        <v>45</v>
      </c>
      <c r="H37" s="41" t="s">
        <v>46</v>
      </c>
      <c r="I37" s="41" t="s">
        <v>47</v>
      </c>
      <c r="J37" s="43"/>
    </row>
    <row r="38" customFormat="false" ht="19.5" hidden="false" customHeight="true" outlineLevel="0" collapsed="false">
      <c r="B38" s="45" t="s">
        <v>48</v>
      </c>
      <c r="C38" s="45" t="s">
        <v>49</v>
      </c>
      <c r="D38" s="45"/>
      <c r="E38" s="46"/>
      <c r="F38" s="47" t="n">
        <f aca="false">E38</f>
        <v>0</v>
      </c>
      <c r="G38" s="47" t="n">
        <f aca="false">F38</f>
        <v>0</v>
      </c>
      <c r="H38" s="47" t="n">
        <f aca="false">G38</f>
        <v>0</v>
      </c>
      <c r="I38" s="47" t="n">
        <f aca="false">H38</f>
        <v>0</v>
      </c>
      <c r="J38" s="48" t="n">
        <v>0.0345</v>
      </c>
    </row>
    <row r="39" customFormat="false" ht="19.5" hidden="false" customHeight="true" outlineLevel="0" collapsed="false">
      <c r="B39" s="45" t="s">
        <v>50</v>
      </c>
      <c r="C39" s="45" t="s">
        <v>51</v>
      </c>
      <c r="D39" s="45"/>
      <c r="E39" s="46"/>
      <c r="F39" s="47" t="n">
        <f aca="false">E39</f>
        <v>0</v>
      </c>
      <c r="G39" s="47" t="n">
        <f aca="false">F39</f>
        <v>0</v>
      </c>
      <c r="H39" s="47" t="n">
        <f aca="false">G39</f>
        <v>0</v>
      </c>
      <c r="I39" s="47" t="n">
        <f aca="false">H39</f>
        <v>0</v>
      </c>
      <c r="J39" s="48" t="n">
        <v>0.0085</v>
      </c>
    </row>
    <row r="40" customFormat="false" ht="19.5" hidden="false" customHeight="true" outlineLevel="0" collapsed="false">
      <c r="B40" s="45" t="s">
        <v>52</v>
      </c>
      <c r="C40" s="45" t="s">
        <v>53</v>
      </c>
      <c r="D40" s="45"/>
      <c r="E40" s="46"/>
      <c r="F40" s="47" t="n">
        <f aca="false">E40</f>
        <v>0</v>
      </c>
      <c r="G40" s="47" t="n">
        <f aca="false">F40</f>
        <v>0</v>
      </c>
      <c r="H40" s="47" t="n">
        <f aca="false">G40</f>
        <v>0</v>
      </c>
      <c r="I40" s="47" t="n">
        <f aca="false">H40</f>
        <v>0</v>
      </c>
      <c r="J40" s="48" t="n">
        <v>0.0048</v>
      </c>
    </row>
    <row r="41" customFormat="false" ht="19.5" hidden="false" customHeight="true" outlineLevel="0" collapsed="false">
      <c r="B41" s="45" t="s">
        <v>54</v>
      </c>
      <c r="C41" s="45" t="s">
        <v>55</v>
      </c>
      <c r="D41" s="45"/>
      <c r="E41" s="46"/>
      <c r="F41" s="47" t="n">
        <f aca="false">E41</f>
        <v>0</v>
      </c>
      <c r="G41" s="47" t="n">
        <f aca="false">F41</f>
        <v>0</v>
      </c>
      <c r="H41" s="47" t="n">
        <f aca="false">G41</f>
        <v>0</v>
      </c>
      <c r="I41" s="47" t="n">
        <f aca="false">H41</f>
        <v>0</v>
      </c>
      <c r="J41" s="48" t="n">
        <v>0.0085</v>
      </c>
    </row>
    <row r="42" customFormat="false" ht="19.5" hidden="false" customHeight="true" outlineLevel="0" collapsed="false">
      <c r="B42" s="45" t="s">
        <v>56</v>
      </c>
      <c r="C42" s="45" t="s">
        <v>57</v>
      </c>
      <c r="D42" s="45"/>
      <c r="E42" s="46"/>
      <c r="F42" s="47" t="n">
        <f aca="false">E42</f>
        <v>0</v>
      </c>
      <c r="G42" s="47" t="n">
        <f aca="false">F42</f>
        <v>0</v>
      </c>
      <c r="H42" s="47" t="n">
        <f aca="false">G42</f>
        <v>0</v>
      </c>
      <c r="I42" s="47" t="n">
        <f aca="false">H42</f>
        <v>0</v>
      </c>
      <c r="J42" s="48" t="n">
        <v>0.0511</v>
      </c>
    </row>
    <row r="43" customFormat="false" ht="19.5" hidden="false" customHeight="true" outlineLevel="0" collapsed="false">
      <c r="B43" s="45" t="s">
        <v>58</v>
      </c>
      <c r="C43" s="45" t="s">
        <v>59</v>
      </c>
      <c r="D43" s="45"/>
      <c r="E43" s="47" t="n">
        <v>0.0065</v>
      </c>
      <c r="F43" s="47" t="n">
        <f aca="false">E43</f>
        <v>0.0065</v>
      </c>
      <c r="G43" s="47" t="n">
        <f aca="false">F43</f>
        <v>0.0065</v>
      </c>
      <c r="H43" s="47" t="n">
        <f aca="false">G43</f>
        <v>0.0065</v>
      </c>
      <c r="I43" s="47" t="n">
        <f aca="false">H43</f>
        <v>0.0065</v>
      </c>
      <c r="J43" s="49" t="s">
        <v>60</v>
      </c>
    </row>
    <row r="44" customFormat="false" ht="19.5" hidden="false" customHeight="true" outlineLevel="0" collapsed="false">
      <c r="B44" s="45"/>
      <c r="C44" s="45" t="s">
        <v>61</v>
      </c>
      <c r="D44" s="45"/>
      <c r="E44" s="47" t="n">
        <v>0.03</v>
      </c>
      <c r="F44" s="47" t="n">
        <f aca="false">E44</f>
        <v>0.03</v>
      </c>
      <c r="G44" s="47" t="n">
        <f aca="false">F44</f>
        <v>0.03</v>
      </c>
      <c r="H44" s="47" t="n">
        <f aca="false">G44</f>
        <v>0.03</v>
      </c>
      <c r="I44" s="47" t="n">
        <f aca="false">H44</f>
        <v>0.03</v>
      </c>
      <c r="J44" s="49" t="s">
        <v>60</v>
      </c>
    </row>
    <row r="45" customFormat="false" ht="19.5" hidden="false" customHeight="true" outlineLevel="0" collapsed="false">
      <c r="B45" s="45"/>
      <c r="C45" s="45" t="s">
        <v>62</v>
      </c>
      <c r="D45" s="45"/>
      <c r="E45" s="47" t="n">
        <v>0</v>
      </c>
      <c r="F45" s="47" t="n">
        <v>0</v>
      </c>
      <c r="G45" s="47" t="n">
        <v>0</v>
      </c>
      <c r="H45" s="47" t="n">
        <v>0</v>
      </c>
      <c r="I45" s="47" t="n">
        <v>0</v>
      </c>
      <c r="J45" s="49" t="s">
        <v>60</v>
      </c>
    </row>
    <row r="46" customFormat="false" ht="19.5" hidden="false" customHeight="true" outlineLevel="0" collapsed="false">
      <c r="B46" s="45"/>
      <c r="C46" s="45" t="s">
        <v>63</v>
      </c>
      <c r="D46" s="45"/>
      <c r="E46" s="47" t="n">
        <v>0</v>
      </c>
      <c r="F46" s="47" t="n">
        <f aca="false">E46</f>
        <v>0</v>
      </c>
      <c r="G46" s="47" t="n">
        <f aca="false">F46</f>
        <v>0</v>
      </c>
      <c r="H46" s="47" t="n">
        <f aca="false">G46</f>
        <v>0</v>
      </c>
      <c r="I46" s="47" t="n">
        <f aca="false">H46</f>
        <v>0</v>
      </c>
      <c r="J46" s="49" t="s">
        <v>60</v>
      </c>
    </row>
    <row r="47" customFormat="false" ht="19.5" hidden="false" customHeight="true" outlineLevel="0" collapsed="false">
      <c r="B47" s="51" t="s">
        <v>64</v>
      </c>
      <c r="C47" s="51"/>
      <c r="D47" s="51"/>
      <c r="E47" s="52" t="n">
        <f aca="false">(((1+E40+E38+E41)*(1+E39)*(1+E42))/(1-(E43+E44+E45+E46))-1)</f>
        <v>0.0378827192527245</v>
      </c>
      <c r="F47" s="52" t="n">
        <f aca="false">(((1+F40+F38+F41)*(1+F39)*(1+F42))/(1-(F43+F44+F45+F46))-1)</f>
        <v>0.0378827192527245</v>
      </c>
      <c r="G47" s="52" t="n">
        <f aca="false">(((1+G40+G38+G41)*(1+G39)*(1+G42))/(1-(G43+G44+G45+G46))-1)</f>
        <v>0.0378827192527245</v>
      </c>
      <c r="H47" s="52" t="n">
        <f aca="false">(((1+H40+H38+H41)*(1+H39)*(1+H42))/(1-(H43+H44+H45+H46))-1)</f>
        <v>0.0378827192527245</v>
      </c>
      <c r="I47" s="52" t="n">
        <f aca="false">(((1+I40+I38+I41)*(1+I39)*(1+I42))/(1-(I43+I44+I45+I46))-1)</f>
        <v>0.0378827192527245</v>
      </c>
      <c r="J47" s="49" t="s">
        <v>60</v>
      </c>
    </row>
    <row r="48" customFormat="false" ht="19.5" hidden="false" customHeight="true" outlineLevel="0" collapsed="false">
      <c r="B48" s="55" t="s">
        <v>65</v>
      </c>
      <c r="C48" s="55"/>
      <c r="D48" s="55"/>
      <c r="E48" s="56" t="n">
        <f aca="false">ROUND(E47,4)</f>
        <v>0.0379</v>
      </c>
      <c r="F48" s="56" t="n">
        <f aca="false">ROUND(F47,4)</f>
        <v>0.0379</v>
      </c>
      <c r="G48" s="56" t="n">
        <f aca="false">ROUND(G47,4)</f>
        <v>0.0379</v>
      </c>
      <c r="H48" s="56" t="n">
        <f aca="false">ROUND(H47,4)</f>
        <v>0.0379</v>
      </c>
      <c r="I48" s="56" t="n">
        <f aca="false">ROUND(I47,4)</f>
        <v>0.0379</v>
      </c>
    </row>
    <row r="49" customFormat="false" ht="19.5" hidden="false" customHeight="true" outlineLevel="0" collapsed="false">
      <c r="B49" s="23"/>
      <c r="C49" s="57"/>
      <c r="D49" s="57"/>
      <c r="E49" s="57"/>
      <c r="F49" s="57"/>
      <c r="G49" s="58"/>
    </row>
    <row r="50" customFormat="false" ht="21" hidden="false" customHeight="true" outlineLevel="0" collapsed="false">
      <c r="B50" s="59" t="s">
        <v>67</v>
      </c>
      <c r="C50" s="59"/>
      <c r="D50" s="59"/>
      <c r="E50" s="59"/>
      <c r="F50" s="59"/>
      <c r="G50" s="59"/>
      <c r="H50" s="59"/>
      <c r="I50" s="59"/>
      <c r="J50" s="59"/>
    </row>
    <row r="51" customFormat="false" ht="18" hidden="false" customHeight="true" outlineLevel="0" collapsed="false">
      <c r="B51" s="60" t="s">
        <v>68</v>
      </c>
      <c r="C51" s="60"/>
      <c r="D51" s="60"/>
      <c r="E51" s="60"/>
      <c r="F51" s="60"/>
      <c r="G51" s="60"/>
      <c r="H51" s="60"/>
      <c r="I51" s="60"/>
      <c r="J51" s="60"/>
    </row>
    <row r="52" customFormat="false" ht="18.75" hidden="false" customHeight="true" outlineLevel="0" collapsed="false">
      <c r="B52" s="60" t="s">
        <v>69</v>
      </c>
      <c r="C52" s="60"/>
      <c r="D52" s="60"/>
      <c r="E52" s="60"/>
      <c r="F52" s="60"/>
      <c r="G52" s="60"/>
      <c r="H52" s="60"/>
      <c r="I52" s="60"/>
      <c r="J52" s="60"/>
    </row>
    <row r="53" customFormat="false" ht="16.5" hidden="false" customHeight="true" outlineLevel="0" collapsed="false">
      <c r="B53" s="60" t="s">
        <v>70</v>
      </c>
      <c r="C53" s="60"/>
      <c r="D53" s="60"/>
      <c r="E53" s="60"/>
      <c r="F53" s="60"/>
      <c r="G53" s="60"/>
      <c r="H53" s="60"/>
      <c r="I53" s="60"/>
      <c r="J53" s="60"/>
    </row>
    <row r="54" customFormat="false" ht="69.75" hidden="false" customHeight="true" outlineLevel="0" collapsed="false">
      <c r="B54" s="60" t="s">
        <v>71</v>
      </c>
      <c r="C54" s="60"/>
      <c r="D54" s="60"/>
      <c r="E54" s="60"/>
      <c r="F54" s="60"/>
      <c r="G54" s="60"/>
      <c r="H54" s="60"/>
      <c r="I54" s="60"/>
      <c r="J54" s="60"/>
    </row>
    <row r="55" customFormat="false" ht="23.25" hidden="false" customHeight="true" outlineLevel="0" collapsed="false">
      <c r="B55" s="61" t="s">
        <v>72</v>
      </c>
      <c r="C55" s="61"/>
      <c r="D55" s="61"/>
      <c r="E55" s="61"/>
      <c r="F55" s="61"/>
      <c r="G55" s="61"/>
      <c r="H55" s="61"/>
      <c r="I55" s="61"/>
      <c r="J55" s="61"/>
    </row>
    <row r="56" customFormat="false" ht="31.5" hidden="false" customHeight="true" outlineLevel="0" collapsed="false">
      <c r="B56" s="60" t="s">
        <v>73</v>
      </c>
      <c r="C56" s="60"/>
      <c r="D56" s="60"/>
      <c r="E56" s="60"/>
      <c r="F56" s="60"/>
      <c r="G56" s="60"/>
      <c r="H56" s="60"/>
      <c r="I56" s="60"/>
      <c r="J56" s="60"/>
    </row>
    <row r="57" customFormat="false" ht="19.5" hidden="false" customHeight="true" outlineLevel="0" collapsed="false">
      <c r="B57" s="60" t="s">
        <v>74</v>
      </c>
      <c r="C57" s="60"/>
      <c r="D57" s="60"/>
      <c r="E57" s="60"/>
      <c r="F57" s="60"/>
      <c r="G57" s="60"/>
      <c r="H57" s="60"/>
      <c r="I57" s="60"/>
      <c r="J57" s="60"/>
    </row>
    <row r="58" customFormat="false" ht="45" hidden="false" customHeight="true" outlineLevel="0" collapsed="false">
      <c r="B58" s="62" t="s">
        <v>75</v>
      </c>
      <c r="C58" s="62"/>
      <c r="D58" s="62"/>
      <c r="E58" s="62"/>
      <c r="F58" s="62"/>
      <c r="G58" s="62"/>
      <c r="H58" s="62"/>
      <c r="I58" s="62"/>
      <c r="J58" s="62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9.87"/>
    <col collapsed="false" customWidth="true" hidden="true" outlineLevel="0" max="5" min="5" style="2" width="9.38"/>
    <col collapsed="false" customWidth="true" hidden="false" outlineLevel="0" max="6" min="6" style="2" width="10.26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3"/>
    <col collapsed="false" customWidth="true" hidden="false" outlineLevel="0" max="10" min="10" style="2" width="7"/>
    <col collapsed="false" customWidth="true" hidden="false" outlineLevel="0" max="11" min="11" style="2" width="9.62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true" hidden="false" outlineLevel="0" max="1013" min="14" style="2" width="10.62"/>
    <col collapsed="false" customWidth="true" hidden="false" outlineLevel="0" max="1016" min="1014" style="1" width="8"/>
    <col collapsed="false" customWidth="true" hidden="false" outlineLevel="0" max="1025" min="101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</row>
    <row r="3" customFormat="false" ht="60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</row>
    <row r="4" customFormat="false" ht="19.5" hidden="false" customHeight="true" outlineLevel="0" collapsed="false">
      <c r="B4" s="7"/>
      <c r="C4" s="7"/>
      <c r="D4" s="7"/>
      <c r="E4" s="7"/>
      <c r="F4" s="7"/>
      <c r="G4" s="7"/>
    </row>
    <row r="5" customFormat="false" ht="24.7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19.5" hidden="false" customHeight="true" outlineLevel="0" collapsed="false">
      <c r="B6" s="7"/>
      <c r="C6" s="7"/>
      <c r="D6" s="7"/>
      <c r="E6" s="7"/>
      <c r="F6" s="7"/>
      <c r="G6" s="7"/>
    </row>
    <row r="7" customFormat="false" ht="42" hidden="false" customHeight="true" outlineLevel="0" collapsed="false">
      <c r="B7" s="63" t="s">
        <v>79</v>
      </c>
      <c r="C7" s="63" t="s">
        <v>80</v>
      </c>
      <c r="D7" s="63" t="s">
        <v>81</v>
      </c>
      <c r="E7" s="63" t="s">
        <v>82</v>
      </c>
      <c r="F7" s="63" t="s">
        <v>82</v>
      </c>
      <c r="G7" s="63" t="s">
        <v>83</v>
      </c>
      <c r="H7" s="63" t="s">
        <v>84</v>
      </c>
      <c r="I7" s="63" t="s">
        <v>85</v>
      </c>
    </row>
    <row r="8" customFormat="false" ht="27.75" hidden="false" customHeight="true" outlineLevel="0" collapsed="false">
      <c r="B8" s="64" t="n">
        <v>0.02</v>
      </c>
      <c r="C8" s="65" t="n">
        <v>343672.075465941</v>
      </c>
      <c r="D8" s="64" t="n">
        <f aca="false">'BDI Não Desonerado'!I34</f>
        <v>0.0599</v>
      </c>
      <c r="E8" s="66" t="n">
        <f aca="false">1-($G8/($C8*(1+D8)))</f>
        <v>1</v>
      </c>
      <c r="F8" s="64" t="n">
        <f aca="false">IF(E8&lt;0,0,E8)</f>
        <v>1</v>
      </c>
      <c r="G8" s="67" t="n">
        <f aca="false">$I$8*H8</f>
        <v>0</v>
      </c>
      <c r="H8" s="68" t="n">
        <v>0.313869081194397</v>
      </c>
      <c r="I8" s="69" t="n">
        <f aca="false">Proposta!D15</f>
        <v>0</v>
      </c>
      <c r="K8" s="70"/>
      <c r="L8" s="17"/>
      <c r="M8" s="17"/>
    </row>
    <row r="9" customFormat="false" ht="27.75" hidden="false" customHeight="true" outlineLevel="0" collapsed="false">
      <c r="B9" s="64" t="n">
        <v>0.025</v>
      </c>
      <c r="C9" s="65" t="n">
        <v>49067.9450205562</v>
      </c>
      <c r="D9" s="64" t="n">
        <f aca="false">'BDI Não Desonerado'!H34</f>
        <v>0.0655</v>
      </c>
      <c r="E9" s="66" t="n">
        <f aca="false">1-($G9/($C9*(1+D9)))</f>
        <v>1</v>
      </c>
      <c r="F9" s="64" t="n">
        <f aca="false">IF(E9&lt;0,0,E9)</f>
        <v>1</v>
      </c>
      <c r="G9" s="67" t="n">
        <f aca="false">$I$8*H9</f>
        <v>0</v>
      </c>
      <c r="H9" s="68" t="n">
        <v>0.0450511157498554</v>
      </c>
      <c r="I9" s="71"/>
      <c r="K9" s="70"/>
      <c r="L9" s="17"/>
      <c r="M9" s="17"/>
    </row>
    <row r="10" customFormat="false" ht="27.75" hidden="false" customHeight="true" outlineLevel="0" collapsed="false">
      <c r="B10" s="64" t="n">
        <v>0.03</v>
      </c>
      <c r="C10" s="65" t="n">
        <v>298064.408140669</v>
      </c>
      <c r="D10" s="64" t="n">
        <f aca="false">'BDI Não Desonerado'!G34</f>
        <v>0.0712</v>
      </c>
      <c r="E10" s="66" t="n">
        <f aca="false">1-($G10/($C10*(1+D10)))</f>
        <v>1</v>
      </c>
      <c r="F10" s="64" t="n">
        <f aca="false">IF(E10&lt;0,0,E10)</f>
        <v>1</v>
      </c>
      <c r="G10" s="67" t="n">
        <f aca="false">$I$8*H10</f>
        <v>0</v>
      </c>
      <c r="H10" s="68" t="n">
        <v>0.27513395789899</v>
      </c>
      <c r="I10" s="71"/>
      <c r="K10" s="70"/>
      <c r="L10" s="17"/>
      <c r="M10" s="17"/>
    </row>
    <row r="11" customFormat="false" ht="27.75" hidden="false" customHeight="true" outlineLevel="0" collapsed="false">
      <c r="B11" s="64" t="n">
        <v>0.035</v>
      </c>
      <c r="C11" s="65" t="n">
        <v>61250.6216352277</v>
      </c>
      <c r="D11" s="64" t="n">
        <f aca="false">'BDI Não Desonerado'!F34</f>
        <v>0.077</v>
      </c>
      <c r="E11" s="66" t="n">
        <f aca="false">1-($G11/($C11*(1+D11)))</f>
        <v>1</v>
      </c>
      <c r="F11" s="64" t="n">
        <f aca="false">IF(E11&lt;0,0,E11)</f>
        <v>1</v>
      </c>
      <c r="G11" s="67" t="n">
        <f aca="false">$I$8*H11</f>
        <v>0</v>
      </c>
      <c r="H11" s="68" t="n">
        <v>0.0568405897388485</v>
      </c>
      <c r="I11" s="71"/>
      <c r="K11" s="70"/>
      <c r="L11" s="17"/>
      <c r="M11" s="17"/>
    </row>
    <row r="12" customFormat="false" ht="27.75" hidden="false" customHeight="true" outlineLevel="0" collapsed="false">
      <c r="B12" s="64" t="n">
        <v>0.04</v>
      </c>
      <c r="C12" s="65" t="n">
        <v>331300.276737606</v>
      </c>
      <c r="D12" s="64" t="n">
        <f aca="false">'BDI Não Desonerado'!E34</f>
        <v>0.0828</v>
      </c>
      <c r="E12" s="66" t="n">
        <f aca="false">1-($G12/($C12*(1+D12)))</f>
        <v>1</v>
      </c>
      <c r="F12" s="64" t="n">
        <f aca="false">IF(E12&lt;0,0,E12)</f>
        <v>1</v>
      </c>
      <c r="G12" s="67" t="n">
        <f aca="false">$I$8*H12</f>
        <v>0</v>
      </c>
      <c r="H12" s="68" t="n">
        <v>0.309105255417909</v>
      </c>
      <c r="I12" s="71"/>
      <c r="K12" s="70"/>
      <c r="L12" s="17"/>
      <c r="M12" s="17"/>
    </row>
    <row r="13" customFormat="false" ht="19.5" hidden="false" customHeight="true" outlineLevel="0" collapsed="false">
      <c r="L13" s="17"/>
      <c r="M13" s="17"/>
    </row>
    <row r="14" customFormat="false" ht="24.75" hidden="false" customHeight="true" outlineLevel="0" collapsed="false">
      <c r="B14" s="72" t="s">
        <v>72</v>
      </c>
      <c r="C14" s="72"/>
      <c r="D14" s="72"/>
      <c r="E14" s="72"/>
      <c r="F14" s="72"/>
      <c r="G14" s="72"/>
      <c r="H14" s="72"/>
      <c r="I14" s="72"/>
      <c r="L14" s="17"/>
    </row>
    <row r="15" customFormat="false" ht="19.5" hidden="false" customHeight="true" outlineLevel="0" collapsed="false">
      <c r="B15" s="73" t="s">
        <v>86</v>
      </c>
      <c r="C15" s="73"/>
      <c r="D15" s="73"/>
      <c r="E15" s="73"/>
      <c r="F15" s="73"/>
      <c r="G15" s="73"/>
      <c r="H15" s="73"/>
      <c r="I15" s="73"/>
      <c r="L15" s="17"/>
    </row>
    <row r="16" customFormat="false" ht="19.5" hidden="false" customHeight="true" outlineLevel="0" collapsed="false">
      <c r="B16" s="73" t="s">
        <v>87</v>
      </c>
      <c r="C16" s="73"/>
      <c r="D16" s="73"/>
      <c r="E16" s="73"/>
      <c r="F16" s="73"/>
      <c r="G16" s="73"/>
      <c r="H16" s="73"/>
      <c r="I16" s="73"/>
    </row>
    <row r="17" customFormat="false" ht="9.75" hidden="false" customHeight="true" outlineLevel="0" collapsed="false">
      <c r="B17" s="74"/>
      <c r="C17" s="75"/>
      <c r="D17" s="75"/>
      <c r="E17" s="75"/>
      <c r="F17" s="75"/>
      <c r="G17" s="75"/>
      <c r="H17" s="75"/>
      <c r="I17" s="76"/>
    </row>
    <row r="18" customFormat="false" ht="19.5" hidden="false" customHeight="true" outlineLevel="0" collapsed="false">
      <c r="B18" s="73" t="s">
        <v>88</v>
      </c>
      <c r="C18" s="73"/>
      <c r="D18" s="73"/>
      <c r="E18" s="73"/>
      <c r="F18" s="73"/>
      <c r="G18" s="73"/>
      <c r="H18" s="73"/>
      <c r="I18" s="73"/>
    </row>
    <row r="19" customFormat="false" ht="19.5" hidden="false" customHeight="true" outlineLevel="0" collapsed="false">
      <c r="B19" s="73" t="s">
        <v>89</v>
      </c>
      <c r="C19" s="73"/>
      <c r="D19" s="73"/>
      <c r="E19" s="73"/>
      <c r="F19" s="73"/>
      <c r="G19" s="73"/>
      <c r="H19" s="73"/>
      <c r="I19" s="73"/>
    </row>
    <row r="20" customFormat="false" ht="9.75" hidden="false" customHeight="true" outlineLevel="0" collapsed="false">
      <c r="B20" s="74"/>
      <c r="C20" s="75"/>
      <c r="D20" s="75"/>
      <c r="E20" s="75"/>
      <c r="F20" s="75"/>
      <c r="G20" s="75"/>
      <c r="H20" s="75"/>
      <c r="I20" s="76"/>
    </row>
    <row r="21" customFormat="false" ht="19.5" hidden="false" customHeight="true" outlineLevel="0" collapsed="false">
      <c r="B21" s="73" t="s">
        <v>32</v>
      </c>
      <c r="C21" s="73"/>
      <c r="D21" s="73"/>
      <c r="E21" s="73"/>
      <c r="F21" s="73"/>
      <c r="G21" s="73"/>
      <c r="H21" s="73"/>
      <c r="I21" s="73"/>
    </row>
    <row r="22" customFormat="false" ht="19.5" hidden="false" customHeight="true" outlineLevel="0" collapsed="false">
      <c r="B22" s="73" t="s">
        <v>90</v>
      </c>
      <c r="C22" s="73"/>
      <c r="D22" s="73"/>
      <c r="E22" s="73"/>
      <c r="F22" s="73"/>
      <c r="G22" s="73"/>
      <c r="H22" s="73"/>
      <c r="I22" s="73"/>
    </row>
    <row r="23" customFormat="false" ht="19.5" hidden="false" customHeight="true" outlineLevel="0" collapsed="false">
      <c r="B23" s="73" t="s">
        <v>91</v>
      </c>
      <c r="C23" s="73"/>
      <c r="D23" s="73"/>
      <c r="E23" s="73"/>
      <c r="F23" s="73"/>
      <c r="G23" s="73"/>
      <c r="H23" s="73"/>
      <c r="I23" s="73"/>
    </row>
    <row r="24" customFormat="false" ht="19.5" hidden="false" customHeight="true" outlineLevel="0" collapsed="false">
      <c r="B24" s="73" t="s">
        <v>92</v>
      </c>
      <c r="C24" s="73"/>
      <c r="D24" s="73"/>
      <c r="E24" s="73"/>
      <c r="F24" s="73"/>
      <c r="G24" s="73"/>
      <c r="H24" s="73"/>
      <c r="I24" s="73"/>
    </row>
    <row r="25" customFormat="false" ht="9.75" hidden="false" customHeight="true" outlineLevel="0" collapsed="false">
      <c r="B25" s="74"/>
      <c r="C25" s="75"/>
      <c r="D25" s="75"/>
      <c r="E25" s="75"/>
      <c r="F25" s="75"/>
      <c r="G25" s="75"/>
      <c r="H25" s="75"/>
      <c r="I25" s="76"/>
    </row>
    <row r="26" customFormat="false" ht="49.5" hidden="false" customHeight="true" outlineLevel="0" collapsed="false">
      <c r="B26" s="73" t="s">
        <v>93</v>
      </c>
      <c r="C26" s="73"/>
      <c r="D26" s="73"/>
      <c r="E26" s="73"/>
      <c r="F26" s="73"/>
      <c r="G26" s="73"/>
      <c r="H26" s="73"/>
      <c r="I26" s="73"/>
    </row>
    <row r="27" customFormat="false" ht="9.75" hidden="false" customHeight="true" outlineLevel="0" collapsed="false">
      <c r="B27" s="74"/>
      <c r="C27" s="75"/>
      <c r="D27" s="75"/>
      <c r="E27" s="75"/>
      <c r="F27" s="75"/>
      <c r="G27" s="75"/>
      <c r="H27" s="75"/>
      <c r="I27" s="76"/>
    </row>
    <row r="28" customFormat="false" ht="49.5" hidden="false" customHeight="true" outlineLevel="0" collapsed="false">
      <c r="B28" s="77" t="s">
        <v>94</v>
      </c>
      <c r="C28" s="77"/>
      <c r="D28" s="77"/>
      <c r="E28" s="77"/>
      <c r="F28" s="77"/>
      <c r="G28" s="77"/>
      <c r="H28" s="77"/>
      <c r="I28" s="77"/>
    </row>
    <row r="29" customFormat="false" ht="24.75" hidden="false" customHeight="true" outlineLevel="0" collapsed="false">
      <c r="B29" s="78"/>
      <c r="C29" s="78"/>
      <c r="D29" s="78"/>
      <c r="E29" s="78"/>
      <c r="F29" s="78"/>
      <c r="G29" s="78"/>
      <c r="H29" s="78"/>
      <c r="I29" s="78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AKZ6536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79" width="33"/>
    <col collapsed="false" customWidth="true" hidden="false" outlineLevel="0" max="4" min="3" style="79" width="12.62"/>
    <col collapsed="false" customWidth="true" hidden="false" outlineLevel="0" max="5" min="5" style="79" width="12.5"/>
    <col collapsed="false" customWidth="true" hidden="false" outlineLevel="0" max="6" min="6" style="79" width="13"/>
    <col collapsed="false" customWidth="true" hidden="false" outlineLevel="0" max="7" min="7" style="79" width="12.25"/>
    <col collapsed="false" customWidth="true" hidden="false" outlineLevel="0" max="8" min="8" style="79" width="13.12"/>
    <col collapsed="false" customWidth="true" hidden="false" outlineLevel="0" max="9" min="9" style="79" width="9.75"/>
    <col collapsed="false" customWidth="true" hidden="false" outlineLevel="0" max="10" min="10" style="79" width="12.62"/>
    <col collapsed="false" customWidth="true" hidden="false" outlineLevel="0" max="11" min="11" style="79" width="13.38"/>
    <col collapsed="false" customWidth="true" hidden="false" outlineLevel="0" max="13" min="12" style="79" width="12.62"/>
    <col collapsed="false" customWidth="true" hidden="false" outlineLevel="0" max="14" min="14" style="79" width="13"/>
    <col collapsed="false" customWidth="true" hidden="false" outlineLevel="0" max="15" min="15" style="79" width="12.37"/>
    <col collapsed="false" customWidth="true" hidden="false" outlineLevel="0" max="16" min="16" style="79" width="12.76"/>
    <col collapsed="false" customWidth="true" hidden="false" outlineLevel="0" max="17" min="17" style="79" width="18.25"/>
    <col collapsed="false" customWidth="true" hidden="false" outlineLevel="0" max="988" min="18" style="79" width="10.62"/>
    <col collapsed="false" customWidth="true" hidden="false" outlineLevel="0" max="1006" min="989" style="1" width="10.62"/>
    <col collapsed="false" customWidth="true" hidden="false" outlineLevel="0" max="1024" min="100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39.75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80" customFormat="true" ht="19.5" hidden="false" customHeight="true" outlineLevel="0" collapsed="false">
      <c r="B4" s="81"/>
      <c r="C4" s="81"/>
      <c r="D4" s="81"/>
      <c r="E4" s="81"/>
      <c r="F4" s="81"/>
      <c r="G4" s="81"/>
      <c r="H4" s="81"/>
      <c r="I4" s="81"/>
      <c r="J4" s="82"/>
      <c r="K4" s="82"/>
      <c r="L4" s="82"/>
      <c r="M4" s="58"/>
      <c r="AKW4" s="83"/>
      <c r="AKX4" s="83"/>
      <c r="AKY4" s="83"/>
      <c r="AKZ4" s="83"/>
    </row>
    <row r="5" customFormat="false" ht="24.7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3"/>
      <c r="AKX5" s="83"/>
      <c r="AKY5" s="83"/>
      <c r="AKZ5" s="83"/>
    </row>
    <row r="6" customFormat="false" ht="19.5" hidden="false" customHeight="true" outlineLevel="0" collapsed="false"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AKW6" s="83"/>
      <c r="AKX6" s="83"/>
      <c r="AKY6" s="83"/>
      <c r="AKZ6" s="83"/>
    </row>
    <row r="7" customFormat="false" ht="59.25" hidden="false" customHeight="true" outlineLevel="0" collapsed="false">
      <c r="B7" s="85" t="s">
        <v>96</v>
      </c>
      <c r="C7" s="85" t="s">
        <v>97</v>
      </c>
      <c r="D7" s="85" t="s">
        <v>98</v>
      </c>
      <c r="E7" s="85" t="s">
        <v>99</v>
      </c>
      <c r="F7" s="85" t="s">
        <v>100</v>
      </c>
      <c r="G7" s="85" t="s">
        <v>101</v>
      </c>
      <c r="H7" s="85" t="s">
        <v>102</v>
      </c>
      <c r="I7" s="86"/>
      <c r="J7" s="87"/>
      <c r="K7" s="88"/>
      <c r="L7" s="88"/>
      <c r="M7" s="88"/>
      <c r="N7" s="88"/>
      <c r="O7" s="88"/>
      <c r="P7" s="88"/>
      <c r="AKW7" s="83"/>
      <c r="AKX7" s="83"/>
      <c r="AKY7" s="83"/>
      <c r="AKZ7" s="83"/>
    </row>
    <row r="8" customFormat="false" ht="38.25" hidden="false" customHeight="true" outlineLevel="0" collapsed="false">
      <c r="B8" s="89" t="s">
        <v>103</v>
      </c>
      <c r="C8" s="90" t="n">
        <f aca="false">D8/12</f>
        <v>0</v>
      </c>
      <c r="D8" s="90" t="n">
        <f aca="false">((J29*12)+(K29*4)+(L29*2)+M29)+((J43*12)+(K43*4)+(L43*2)+M43)</f>
        <v>0</v>
      </c>
      <c r="E8" s="90" t="n">
        <f aca="false">((Proposta!D15/12)*0.75)+(((Proposta!D15/12)*0.25)-C8)</f>
        <v>0</v>
      </c>
      <c r="F8" s="90" t="n">
        <f aca="false">E8*12</f>
        <v>0</v>
      </c>
      <c r="G8" s="90" t="n">
        <f aca="false">C8+E8</f>
        <v>0</v>
      </c>
      <c r="H8" s="90" t="n">
        <f aca="false">D8+F8</f>
        <v>0</v>
      </c>
      <c r="I8" s="91"/>
      <c r="J8" s="92"/>
      <c r="K8" s="93"/>
      <c r="L8" s="93"/>
      <c r="M8" s="93"/>
      <c r="N8" s="93"/>
      <c r="O8" s="93"/>
      <c r="P8" s="93"/>
      <c r="AKW8" s="83"/>
      <c r="AKX8" s="83"/>
      <c r="AKY8" s="83"/>
      <c r="AKZ8" s="83"/>
    </row>
    <row r="9" customFormat="false" ht="19.5" hidden="false" customHeight="true" outlineLevel="0" collapsed="false">
      <c r="B9" s="94"/>
      <c r="C9" s="95"/>
      <c r="D9" s="95"/>
      <c r="E9" s="95"/>
      <c r="F9" s="95"/>
      <c r="G9" s="95"/>
      <c r="H9" s="95"/>
      <c r="I9" s="91"/>
      <c r="J9" s="92"/>
      <c r="K9" s="93"/>
      <c r="L9" s="93"/>
      <c r="M9" s="93"/>
      <c r="N9" s="93"/>
      <c r="O9" s="93"/>
      <c r="P9" s="93"/>
      <c r="AKW9" s="83"/>
      <c r="AKX9" s="83"/>
      <c r="AKY9" s="83"/>
      <c r="AKZ9" s="83"/>
    </row>
    <row r="10" customFormat="false" ht="19.5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3"/>
      <c r="O10" s="93"/>
      <c r="P10" s="93"/>
      <c r="AKW10" s="83"/>
      <c r="AKX10" s="83"/>
      <c r="AKY10" s="83"/>
      <c r="AKZ10" s="83"/>
    </row>
    <row r="11" customFormat="false" ht="19.5" hidden="false" customHeight="true" outlineLevel="0" collapsed="false">
      <c r="B11" s="80"/>
      <c r="C11" s="80"/>
      <c r="D11" s="80"/>
      <c r="E11" s="80"/>
      <c r="F11" s="80"/>
      <c r="G11" s="80"/>
      <c r="H11" s="80"/>
      <c r="I11" s="80"/>
      <c r="J11" s="58"/>
      <c r="K11" s="58"/>
      <c r="L11" s="58"/>
      <c r="AKW11" s="83"/>
      <c r="AKX11" s="83"/>
      <c r="AKY11" s="83"/>
      <c r="AKZ11" s="83"/>
    </row>
    <row r="12" s="96" customFormat="true" ht="19.5" hidden="false" customHeight="true" outlineLevel="0" collapsed="false">
      <c r="B12" s="63" t="s">
        <v>105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AKW12" s="87"/>
      <c r="AKX12" s="87"/>
      <c r="AKY12" s="87"/>
      <c r="AKZ12" s="87"/>
    </row>
    <row r="13" customFormat="false" ht="36.75" hidden="false" customHeight="true" outlineLevel="0" collapsed="false">
      <c r="B13" s="97" t="s">
        <v>106</v>
      </c>
      <c r="C13" s="98" t="s">
        <v>107</v>
      </c>
      <c r="D13" s="98"/>
      <c r="E13" s="98"/>
      <c r="F13" s="98"/>
      <c r="G13" s="98" t="s">
        <v>108</v>
      </c>
      <c r="H13" s="99" t="s">
        <v>109</v>
      </c>
      <c r="I13" s="99"/>
      <c r="J13" s="100" t="s">
        <v>110</v>
      </c>
      <c r="K13" s="100"/>
      <c r="L13" s="100"/>
      <c r="M13" s="100"/>
      <c r="P13" s="101"/>
      <c r="Q13" s="102"/>
      <c r="AKW13" s="87"/>
      <c r="AKX13" s="87"/>
      <c r="AKY13" s="87"/>
      <c r="AKZ13" s="87"/>
    </row>
    <row r="14" customFormat="false" ht="19.5" hidden="false" customHeight="true" outlineLevel="0" collapsed="false">
      <c r="B14" s="97"/>
      <c r="C14" s="98" t="s">
        <v>111</v>
      </c>
      <c r="D14" s="98" t="s">
        <v>112</v>
      </c>
      <c r="E14" s="98" t="s">
        <v>113</v>
      </c>
      <c r="F14" s="98" t="s">
        <v>114</v>
      </c>
      <c r="G14" s="98"/>
      <c r="H14" s="99" t="s">
        <v>81</v>
      </c>
      <c r="I14" s="99" t="s">
        <v>82</v>
      </c>
      <c r="J14" s="100" t="s">
        <v>111</v>
      </c>
      <c r="K14" s="100" t="s">
        <v>112</v>
      </c>
      <c r="L14" s="100" t="s">
        <v>113</v>
      </c>
      <c r="M14" s="100" t="s">
        <v>114</v>
      </c>
      <c r="AKW14" s="103"/>
      <c r="AKX14" s="103"/>
      <c r="AKY14" s="103"/>
      <c r="AKZ14" s="103"/>
    </row>
    <row r="15" s="2" customFormat="true" ht="18" hidden="false" customHeight="true" outlineLevel="0" collapsed="false">
      <c r="B15" s="104" t="s">
        <v>115</v>
      </c>
      <c r="C15" s="105" t="n">
        <v>489.917549481321</v>
      </c>
      <c r="D15" s="105" t="n">
        <v>577.662690956533</v>
      </c>
      <c r="E15" s="105" t="n">
        <v>972.515827594985</v>
      </c>
      <c r="F15" s="105" t="n">
        <v>2132.2932423471</v>
      </c>
      <c r="G15" s="106" t="n">
        <v>0.03</v>
      </c>
      <c r="H15" s="64" t="n">
        <f aca="false">VLOOKUP(G15,Descontos!B$8:D$12,3,)</f>
        <v>0.0712</v>
      </c>
      <c r="I15" s="64" t="n">
        <f aca="false">VLOOKUP(G15,Descontos!B$8:F$12,5,)</f>
        <v>1</v>
      </c>
      <c r="J15" s="65" t="n">
        <f aca="false">C15*(1+$H15)*(1-$I15)</f>
        <v>0</v>
      </c>
      <c r="K15" s="65" t="n">
        <f aca="false">D15*(1+$H15)*(1-$I15)</f>
        <v>0</v>
      </c>
      <c r="L15" s="65" t="n">
        <f aca="false">E15*(1+$H15)*(1-$I15)</f>
        <v>0</v>
      </c>
      <c r="M15" s="65" t="n">
        <f aca="false">F15*(1+$H15)*(1-$I15)</f>
        <v>0</v>
      </c>
      <c r="N15" s="107"/>
    </row>
    <row r="16" s="2" customFormat="true" ht="18" hidden="false" customHeight="true" outlineLevel="0" collapsed="false">
      <c r="B16" s="104" t="s">
        <v>116</v>
      </c>
      <c r="C16" s="105" t="n">
        <v>491.011856498865</v>
      </c>
      <c r="D16" s="105" t="n">
        <v>578.756997974077</v>
      </c>
      <c r="E16" s="105" t="n">
        <v>973.610134612529</v>
      </c>
      <c r="F16" s="105" t="n">
        <v>2133.38754936464</v>
      </c>
      <c r="G16" s="106" t="n">
        <v>0.02</v>
      </c>
      <c r="H16" s="64" t="n">
        <f aca="false">VLOOKUP(G16,Descontos!B$8:D$12,3,)</f>
        <v>0.0599</v>
      </c>
      <c r="I16" s="64" t="n">
        <f aca="false">VLOOKUP(G16,Descontos!B$8:F$12,5,)</f>
        <v>1</v>
      </c>
      <c r="J16" s="65" t="n">
        <f aca="false">C16*(1+H16)*(1-I16)</f>
        <v>0</v>
      </c>
      <c r="K16" s="65" t="n">
        <f aca="false">D16*(1+$H16)*(1-$I16)</f>
        <v>0</v>
      </c>
      <c r="L16" s="65" t="n">
        <f aca="false">E16*(1+$H16)*(1-$I16)</f>
        <v>0</v>
      </c>
      <c r="M16" s="65" t="n">
        <f aca="false">F16*(1+$H16)*(1-$I16)</f>
        <v>0</v>
      </c>
      <c r="N16" s="107"/>
    </row>
    <row r="17" customFormat="false" ht="18" hidden="false" customHeight="true" outlineLevel="0" collapsed="false">
      <c r="B17" s="104" t="s">
        <v>117</v>
      </c>
      <c r="C17" s="105" t="n">
        <v>489.917549481321</v>
      </c>
      <c r="D17" s="105" t="n">
        <v>577.662690956533</v>
      </c>
      <c r="E17" s="105" t="n">
        <v>972.515827594985</v>
      </c>
      <c r="F17" s="105" t="n">
        <v>2132.2932423471</v>
      </c>
      <c r="G17" s="106" t="n">
        <v>0.025</v>
      </c>
      <c r="H17" s="64" t="n">
        <f aca="false">VLOOKUP(G17,Descontos!B$8:D$12,3,)</f>
        <v>0.0655</v>
      </c>
      <c r="I17" s="64" t="n">
        <f aca="false">VLOOKUP(G17,Descontos!B$8:F$12,5,)</f>
        <v>1</v>
      </c>
      <c r="J17" s="65" t="n">
        <f aca="false">C17*(1+H17)*(1-I17)</f>
        <v>0</v>
      </c>
      <c r="K17" s="65" t="n">
        <f aca="false">D17*(1+$H17)*(1-$I17)</f>
        <v>0</v>
      </c>
      <c r="L17" s="65" t="n">
        <f aca="false">E17*(1+$H17)*(1-$I17)</f>
        <v>0</v>
      </c>
      <c r="M17" s="65" t="n">
        <f aca="false">F17*(1+$H17)*(1-$I17)</f>
        <v>0</v>
      </c>
    </row>
    <row r="18" customFormat="false" ht="18" hidden="false" customHeight="true" outlineLevel="0" collapsed="false">
      <c r="B18" s="104" t="s">
        <v>118</v>
      </c>
      <c r="C18" s="105" t="n">
        <v>516.174795095356</v>
      </c>
      <c r="D18" s="105" t="n">
        <v>603.919936570568</v>
      </c>
      <c r="E18" s="105" t="n">
        <v>560.047365832962</v>
      </c>
      <c r="F18" s="105" t="n">
        <v>1650.96478058508</v>
      </c>
      <c r="G18" s="106" t="n">
        <v>0.02</v>
      </c>
      <c r="H18" s="64" t="n">
        <f aca="false">VLOOKUP(G18,Descontos!B$8:D$12,3,)</f>
        <v>0.0599</v>
      </c>
      <c r="I18" s="64" t="n">
        <f aca="false">VLOOKUP(G18,Descontos!B$8:F$12,5,)</f>
        <v>1</v>
      </c>
      <c r="J18" s="65" t="n">
        <f aca="false">C18*(1+H18)*(1-I18)</f>
        <v>0</v>
      </c>
      <c r="K18" s="65" t="n">
        <f aca="false">D18*(1+$H18)*(1-$I18)</f>
        <v>0</v>
      </c>
      <c r="L18" s="65" t="n">
        <f aca="false">E18*(1+$H18)*(1-$I18)</f>
        <v>0</v>
      </c>
      <c r="M18" s="65" t="n">
        <f aca="false">F18*(1+$H18)*(1-$I18)</f>
        <v>0</v>
      </c>
    </row>
    <row r="19" customFormat="false" ht="18" hidden="false" customHeight="true" outlineLevel="0" collapsed="false">
      <c r="B19" s="104" t="s">
        <v>119</v>
      </c>
      <c r="C19" s="105" t="n">
        <v>365.789048075903</v>
      </c>
      <c r="D19" s="105" t="n">
        <v>431.597904182312</v>
      </c>
      <c r="E19" s="105" t="n">
        <v>398.693476129107</v>
      </c>
      <c r="F19" s="105" t="n">
        <v>398.693476129107</v>
      </c>
      <c r="G19" s="106" t="n">
        <v>0.03</v>
      </c>
      <c r="H19" s="64" t="n">
        <f aca="false">VLOOKUP(G19,Descontos!B$8:D$12,3,)</f>
        <v>0.0712</v>
      </c>
      <c r="I19" s="64" t="n">
        <f aca="false">VLOOKUP(G19,Descontos!B$8:F$12,5,)</f>
        <v>1</v>
      </c>
      <c r="J19" s="65" t="n">
        <f aca="false">C19*(1+H19)*(1-I19)</f>
        <v>0</v>
      </c>
      <c r="K19" s="65" t="n">
        <f aca="false">D19*(1+$H19)*(1-$I19)</f>
        <v>0</v>
      </c>
      <c r="L19" s="65" t="n">
        <f aca="false">E19*(1+$H19)*(1-$I19)</f>
        <v>0</v>
      </c>
      <c r="M19" s="65" t="n">
        <f aca="false">F19*(1+$H19)*(1-$I19)</f>
        <v>0</v>
      </c>
    </row>
    <row r="20" customFormat="false" ht="18" hidden="false" customHeight="true" outlineLevel="0" collapsed="false">
      <c r="B20" s="104" t="s">
        <v>120</v>
      </c>
      <c r="C20" s="105" t="n">
        <v>373.996350707482</v>
      </c>
      <c r="D20" s="105" t="n">
        <v>439.805206813891</v>
      </c>
      <c r="E20" s="105" t="n">
        <v>406.900778760686</v>
      </c>
      <c r="F20" s="105" t="n">
        <v>406.900778760686</v>
      </c>
      <c r="G20" s="106" t="n">
        <v>0.02</v>
      </c>
      <c r="H20" s="64" t="n">
        <f aca="false">VLOOKUP(G20,Descontos!B$8:D$12,3,)</f>
        <v>0.0599</v>
      </c>
      <c r="I20" s="64" t="n">
        <f aca="false">VLOOKUP(G20,Descontos!B$8:F$12,5,)</f>
        <v>1</v>
      </c>
      <c r="J20" s="65" t="n">
        <f aca="false">C20*(1+H20)*(1-I20)</f>
        <v>0</v>
      </c>
      <c r="K20" s="65" t="n">
        <f aca="false">D20*(1+$H20)*(1-$I20)</f>
        <v>0</v>
      </c>
      <c r="L20" s="65" t="n">
        <f aca="false">E20*(1+$H20)*(1-$I20)</f>
        <v>0</v>
      </c>
      <c r="M20" s="65" t="n">
        <f aca="false">F20*(1+$H20)*(1-$I20)</f>
        <v>0</v>
      </c>
    </row>
    <row r="21" customFormat="false" ht="18" hidden="false" customHeight="true" outlineLevel="0" collapsed="false">
      <c r="B21" s="104" t="s">
        <v>121</v>
      </c>
      <c r="C21" s="105" t="n">
        <v>709.519775976368</v>
      </c>
      <c r="D21" s="105" t="n">
        <v>841.137488189185</v>
      </c>
      <c r="E21" s="105" t="n">
        <v>1214.05433945883</v>
      </c>
      <c r="F21" s="105" t="n">
        <v>2411.70475421095</v>
      </c>
      <c r="G21" s="106" t="n">
        <v>0.03</v>
      </c>
      <c r="H21" s="64" t="n">
        <f aca="false">VLOOKUP(G21,Descontos!B$8:D$12,3,)</f>
        <v>0.0712</v>
      </c>
      <c r="I21" s="64" t="n">
        <f aca="false">VLOOKUP(G21,Descontos!B$8:F$12,5,)</f>
        <v>1</v>
      </c>
      <c r="J21" s="65" t="n">
        <f aca="false">C21*(1+H21)*(1-I21)</f>
        <v>0</v>
      </c>
      <c r="K21" s="65" t="n">
        <f aca="false">D21*(1+$H21)*(1-$I21)</f>
        <v>0</v>
      </c>
      <c r="L21" s="65" t="n">
        <f aca="false">E21*(1+$H21)*(1-$I21)</f>
        <v>0</v>
      </c>
      <c r="M21" s="65" t="n">
        <f aca="false">F21*(1+$H21)*(1-$I21)</f>
        <v>0</v>
      </c>
    </row>
    <row r="22" customFormat="false" ht="18" hidden="false" customHeight="true" outlineLevel="0" collapsed="false">
      <c r="B22" s="104" t="s">
        <v>122</v>
      </c>
      <c r="C22" s="105" t="n">
        <v>401.354026146079</v>
      </c>
      <c r="D22" s="105" t="n">
        <v>467.162882252487</v>
      </c>
      <c r="E22" s="105" t="n">
        <v>434.258454199283</v>
      </c>
      <c r="F22" s="105" t="n">
        <v>434.258454199283</v>
      </c>
      <c r="G22" s="106" t="n">
        <v>0.03</v>
      </c>
      <c r="H22" s="64" t="n">
        <f aca="false">VLOOKUP(G22,Descontos!B$8:D$12,3,)</f>
        <v>0.0712</v>
      </c>
      <c r="I22" s="64" t="n">
        <f aca="false">VLOOKUP(G22,Descontos!B$8:F$12,5,)</f>
        <v>1</v>
      </c>
      <c r="J22" s="65" t="n">
        <f aca="false">C22*(1+H22)*(1-I22)</f>
        <v>0</v>
      </c>
      <c r="K22" s="65" t="n">
        <f aca="false">D22*(1+$H22)*(1-$I22)</f>
        <v>0</v>
      </c>
      <c r="L22" s="65" t="n">
        <f aca="false">E22*(1+$H22)*(1-$I22)</f>
        <v>0</v>
      </c>
      <c r="M22" s="65" t="n">
        <f aca="false">F22*(1+$H22)*(1-$I22)</f>
        <v>0</v>
      </c>
    </row>
    <row r="23" customFormat="false" ht="18" hidden="false" customHeight="true" outlineLevel="0" collapsed="false">
      <c r="B23" s="104" t="s">
        <v>123</v>
      </c>
      <c r="C23" s="105" t="n">
        <v>355.768105093447</v>
      </c>
      <c r="D23" s="105" t="n">
        <v>421.576961199856</v>
      </c>
      <c r="E23" s="105" t="n">
        <v>827.398240522709</v>
      </c>
      <c r="F23" s="105" t="n">
        <v>1968.23915527483</v>
      </c>
      <c r="G23" s="106" t="n">
        <v>0.04</v>
      </c>
      <c r="H23" s="64" t="n">
        <f aca="false">VLOOKUP(G23,Descontos!B$8:D$12,3,)</f>
        <v>0.0828</v>
      </c>
      <c r="I23" s="64" t="n">
        <f aca="false">VLOOKUP(G23,Descontos!B$8:F$12,5,)</f>
        <v>1</v>
      </c>
      <c r="J23" s="65" t="n">
        <f aca="false">C23*(1+H23)*(1-I23)</f>
        <v>0</v>
      </c>
      <c r="K23" s="65" t="n">
        <f aca="false">D23*(1+$H23)*(1-$I23)</f>
        <v>0</v>
      </c>
      <c r="L23" s="65" t="n">
        <f aca="false">E23*(1+$H23)*(1-$I23)</f>
        <v>0</v>
      </c>
      <c r="M23" s="65" t="n">
        <f aca="false">F23*(1+$H23)*(1-$I23)</f>
        <v>0</v>
      </c>
    </row>
    <row r="24" customFormat="false" ht="18" hidden="false" customHeight="true" outlineLevel="0" collapsed="false">
      <c r="B24" s="104" t="s">
        <v>124</v>
      </c>
      <c r="C24" s="105" t="n">
        <v>695.840938257069</v>
      </c>
      <c r="D24" s="105" t="n">
        <v>827.458650469887</v>
      </c>
      <c r="E24" s="105" t="n">
        <v>1200.37550173954</v>
      </c>
      <c r="F24" s="105" t="n">
        <v>2398.02591649165</v>
      </c>
      <c r="G24" s="106" t="n">
        <v>0.04</v>
      </c>
      <c r="H24" s="64" t="n">
        <f aca="false">VLOOKUP(G24,Descontos!B$8:D$12,3,)</f>
        <v>0.0828</v>
      </c>
      <c r="I24" s="64" t="n">
        <f aca="false">VLOOKUP(G24,Descontos!B$8:F$12,5,)</f>
        <v>1</v>
      </c>
      <c r="J24" s="65" t="n">
        <f aca="false">C24*(1+H24)*(1-I24)</f>
        <v>0</v>
      </c>
      <c r="K24" s="65" t="n">
        <f aca="false">D24*(1+$H24)*(1-$I24)</f>
        <v>0</v>
      </c>
      <c r="L24" s="65" t="n">
        <f aca="false">E24*(1+$H24)*(1-$I24)</f>
        <v>0</v>
      </c>
      <c r="M24" s="65" t="n">
        <f aca="false">F24*(1+$H24)*(1-$I24)</f>
        <v>0</v>
      </c>
    </row>
    <row r="25" customFormat="false" ht="18" hidden="false" customHeight="true" outlineLevel="0" collapsed="false">
      <c r="B25" s="104" t="s">
        <v>125</v>
      </c>
      <c r="C25" s="105" t="n">
        <v>376.553815619763</v>
      </c>
      <c r="D25" s="105" t="n">
        <v>442.362671726171</v>
      </c>
      <c r="E25" s="105" t="n">
        <v>409.458243672967</v>
      </c>
      <c r="F25" s="105" t="n">
        <v>1481.43915842508</v>
      </c>
      <c r="G25" s="106" t="n">
        <v>0.04</v>
      </c>
      <c r="H25" s="64" t="n">
        <f aca="false">VLOOKUP(G25,Descontos!B$8:D$12,3,)</f>
        <v>0.0828</v>
      </c>
      <c r="I25" s="64" t="n">
        <f aca="false">VLOOKUP(G25,Descontos!B$8:F$12,5,)</f>
        <v>1</v>
      </c>
      <c r="J25" s="65" t="n">
        <f aca="false">C25*(1+H25)*(1-I25)</f>
        <v>0</v>
      </c>
      <c r="K25" s="65" t="n">
        <f aca="false">D25*(1+$H25)*(1-$I25)</f>
        <v>0</v>
      </c>
      <c r="L25" s="65" t="n">
        <f aca="false">E25*(1+$H25)*(1-$I25)</f>
        <v>0</v>
      </c>
      <c r="M25" s="65" t="n">
        <f aca="false">F25*(1+$H25)*(1-$I25)</f>
        <v>0</v>
      </c>
    </row>
    <row r="26" customFormat="false" ht="18" hidden="false" customHeight="true" outlineLevel="0" collapsed="false">
      <c r="B26" s="104" t="s">
        <v>126</v>
      </c>
      <c r="C26" s="105" t="n">
        <v>492.106163516409</v>
      </c>
      <c r="D26" s="105" t="n">
        <v>579.851304991621</v>
      </c>
      <c r="E26" s="105" t="n">
        <v>974.704441630073</v>
      </c>
      <c r="F26" s="105" t="n">
        <v>2134.48185638219</v>
      </c>
      <c r="G26" s="106" t="n">
        <v>0.04</v>
      </c>
      <c r="H26" s="64" t="n">
        <f aca="false">VLOOKUP(G26,Descontos!B$8:D$12,3,)</f>
        <v>0.0828</v>
      </c>
      <c r="I26" s="64" t="n">
        <f aca="false">VLOOKUP(G26,Descontos!B$8:F$12,5,)</f>
        <v>1</v>
      </c>
      <c r="J26" s="65" t="n">
        <f aca="false">C26*(1+H26)*(1-I26)</f>
        <v>0</v>
      </c>
      <c r="K26" s="65" t="n">
        <f aca="false">D26*(1+$H26)*(1-$I26)</f>
        <v>0</v>
      </c>
      <c r="L26" s="65" t="n">
        <f aca="false">E26*(1+$H26)*(1-$I26)</f>
        <v>0</v>
      </c>
      <c r="M26" s="65" t="n">
        <f aca="false">F26*(1+$H26)*(1-$I26)</f>
        <v>0</v>
      </c>
    </row>
    <row r="27" customFormat="false" ht="18" hidden="false" customHeight="true" outlineLevel="0" collapsed="false">
      <c r="B27" s="104" t="s">
        <v>127</v>
      </c>
      <c r="C27" s="105" t="n">
        <v>685.992175099175</v>
      </c>
      <c r="D27" s="105" t="n">
        <v>817.609887311992</v>
      </c>
      <c r="E27" s="105" t="n">
        <v>1190.52673858164</v>
      </c>
      <c r="F27" s="105" t="n">
        <v>2388.17715333376</v>
      </c>
      <c r="G27" s="106" t="n">
        <v>0.04</v>
      </c>
      <c r="H27" s="64" t="n">
        <f aca="false">VLOOKUP(G27,Descontos!B$8:D$12,3,)</f>
        <v>0.0828</v>
      </c>
      <c r="I27" s="64" t="n">
        <f aca="false">VLOOKUP(G27,Descontos!B$8:F$12,5,)</f>
        <v>1</v>
      </c>
      <c r="J27" s="65" t="n">
        <f aca="false">C27*(1+H27)*(1-I27)</f>
        <v>0</v>
      </c>
      <c r="K27" s="65" t="n">
        <f aca="false">D27*(1+$H27)*(1-$I27)</f>
        <v>0</v>
      </c>
      <c r="L27" s="65" t="n">
        <f aca="false">E27*(1+$H27)*(1-$I27)</f>
        <v>0</v>
      </c>
      <c r="M27" s="65" t="n">
        <f aca="false">F27*(1+$H27)*(1-$I27)</f>
        <v>0</v>
      </c>
    </row>
    <row r="28" customFormat="false" ht="18" hidden="false" customHeight="true" outlineLevel="0" collapsed="false">
      <c r="B28" s="104" t="s">
        <v>128</v>
      </c>
      <c r="C28" s="105" t="n">
        <v>457.082216147988</v>
      </c>
      <c r="D28" s="105" t="n">
        <v>544.827357623199</v>
      </c>
      <c r="E28" s="105" t="n">
        <v>500.954786885594</v>
      </c>
      <c r="F28" s="105" t="n">
        <v>1591.87220163771</v>
      </c>
      <c r="G28" s="106" t="n">
        <v>0.04</v>
      </c>
      <c r="H28" s="64" t="n">
        <f aca="false">VLOOKUP(G28,Descontos!B$8:D$12,3,)</f>
        <v>0.0828</v>
      </c>
      <c r="I28" s="64" t="n">
        <f aca="false">VLOOKUP(G28,Descontos!B$8:F$12,5,)</f>
        <v>1</v>
      </c>
      <c r="J28" s="65" t="n">
        <f aca="false">C28*(1+H28)*(1-I28)</f>
        <v>0</v>
      </c>
      <c r="K28" s="65" t="n">
        <f aca="false">D28*(1+$H28)*(1-$I28)</f>
        <v>0</v>
      </c>
      <c r="L28" s="65" t="n">
        <f aca="false">E28*(1+$H28)*(1-$I28)</f>
        <v>0</v>
      </c>
      <c r="M28" s="65" t="n">
        <f aca="false">F28*(1+$H28)*(1-$I28)</f>
        <v>0</v>
      </c>
    </row>
    <row r="29" s="80" customFormat="true" ht="18" hidden="false" customHeight="true" outlineLevel="0" collapsed="false">
      <c r="B29" s="63" t="s">
        <v>129</v>
      </c>
      <c r="C29" s="108" t="n">
        <f aca="false">SUM(C15:C28)</f>
        <v>6901.02436519655</v>
      </c>
      <c r="D29" s="108" t="n">
        <f aca="false">SUM(D15:D28)</f>
        <v>8151.39263121831</v>
      </c>
      <c r="E29" s="108" t="n">
        <f aca="false">SUM(E15:E28)</f>
        <v>11036.0141572159</v>
      </c>
      <c r="F29" s="108" t="n">
        <f aca="false">SUM(F15:F28)</f>
        <v>23662.7317194892</v>
      </c>
      <c r="G29" s="108" t="s">
        <v>60</v>
      </c>
      <c r="H29" s="109" t="s">
        <v>60</v>
      </c>
      <c r="I29" s="109" t="s">
        <v>60</v>
      </c>
      <c r="J29" s="110" t="n">
        <f aca="false">SUM(J15:J28)</f>
        <v>0</v>
      </c>
      <c r="K29" s="110" t="n">
        <f aca="false">SUM(K15:K28)</f>
        <v>0</v>
      </c>
      <c r="L29" s="110" t="n">
        <f aca="false">SUM(L15:L28)</f>
        <v>0</v>
      </c>
      <c r="M29" s="110" t="n">
        <f aca="false">SUM(M15:M28)</f>
        <v>0</v>
      </c>
      <c r="AKW29" s="83"/>
      <c r="AKX29" s="83"/>
      <c r="AKY29" s="83"/>
      <c r="AKZ29" s="83"/>
    </row>
    <row r="30" customFormat="false" ht="24.75" hidden="false" customHeight="true" outlineLevel="0" collapsed="false">
      <c r="C30" s="111"/>
      <c r="H30" s="111"/>
      <c r="J30" s="111"/>
      <c r="N30" s="111"/>
    </row>
    <row r="31" customFormat="false" ht="18" hidden="false" customHeight="true" outlineLevel="0" collapsed="false">
      <c r="B31" s="63" t="s">
        <v>130</v>
      </c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</row>
    <row r="32" customFormat="false" ht="36.75" hidden="false" customHeight="true" outlineLevel="0" collapsed="false">
      <c r="B32" s="97" t="s">
        <v>106</v>
      </c>
      <c r="C32" s="98" t="s">
        <v>107</v>
      </c>
      <c r="D32" s="98"/>
      <c r="E32" s="98"/>
      <c r="F32" s="98"/>
      <c r="G32" s="98" t="s">
        <v>108</v>
      </c>
      <c r="H32" s="99" t="s">
        <v>109</v>
      </c>
      <c r="I32" s="99"/>
      <c r="J32" s="100" t="s">
        <v>110</v>
      </c>
      <c r="K32" s="100"/>
      <c r="L32" s="100"/>
      <c r="M32" s="100"/>
    </row>
    <row r="33" customFormat="false" ht="19.5" hidden="false" customHeight="true" outlineLevel="0" collapsed="false">
      <c r="B33" s="97"/>
      <c r="C33" s="98" t="s">
        <v>111</v>
      </c>
      <c r="D33" s="98" t="s">
        <v>112</v>
      </c>
      <c r="E33" s="98" t="s">
        <v>113</v>
      </c>
      <c r="F33" s="98" t="s">
        <v>114</v>
      </c>
      <c r="G33" s="98"/>
      <c r="H33" s="99" t="s">
        <v>81</v>
      </c>
      <c r="I33" s="99" t="s">
        <v>82</v>
      </c>
      <c r="J33" s="100" t="s">
        <v>111</v>
      </c>
      <c r="K33" s="100" t="s">
        <v>112</v>
      </c>
      <c r="L33" s="100" t="s">
        <v>113</v>
      </c>
      <c r="M33" s="100" t="s">
        <v>114</v>
      </c>
    </row>
    <row r="34" customFormat="false" ht="18" hidden="false" customHeight="true" outlineLevel="0" collapsed="false">
      <c r="B34" s="104" t="s">
        <v>131</v>
      </c>
      <c r="C34" s="105" t="n">
        <v>628.078442812745</v>
      </c>
      <c r="D34" s="105" t="n">
        <v>693.887298919154</v>
      </c>
      <c r="E34" s="105" t="n">
        <v>660.98287086595</v>
      </c>
      <c r="F34" s="105" t="n">
        <v>1732.96378561807</v>
      </c>
      <c r="G34" s="106" t="n">
        <v>0.02</v>
      </c>
      <c r="H34" s="64" t="n">
        <f aca="false">VLOOKUP(G34,Descontos!B$8:D$12,3,)</f>
        <v>0.0599</v>
      </c>
      <c r="I34" s="64" t="n">
        <f aca="false">VLOOKUP(G34,Descontos!B$8:F$12,5,)</f>
        <v>1</v>
      </c>
      <c r="J34" s="65" t="n">
        <f aca="false">C34*(1+$H34)*(1-$I34)</f>
        <v>0</v>
      </c>
      <c r="K34" s="65" t="n">
        <f aca="false">D34*(1+$H34)*(1-$I34)</f>
        <v>0</v>
      </c>
      <c r="L34" s="65" t="n">
        <f aca="false">E34*(1+$H34)*(1-$I34)</f>
        <v>0</v>
      </c>
      <c r="M34" s="65" t="n">
        <f aca="false">F34*(1+$H34)*(1-$I34)</f>
        <v>0</v>
      </c>
    </row>
    <row r="35" customFormat="false" ht="18" hidden="false" customHeight="true" outlineLevel="0" collapsed="false">
      <c r="B35" s="104" t="s">
        <v>132</v>
      </c>
      <c r="C35" s="105" t="n">
        <v>366.143412110991</v>
      </c>
      <c r="D35" s="105" t="n">
        <v>431.9522682174</v>
      </c>
      <c r="E35" s="105" t="n">
        <v>399.047840164195</v>
      </c>
      <c r="F35" s="105" t="n">
        <v>399.047840164195</v>
      </c>
      <c r="G35" s="106" t="n">
        <v>0.02</v>
      </c>
      <c r="H35" s="64" t="n">
        <f aca="false">VLOOKUP(G35,Descontos!B$8:D$12,3,)</f>
        <v>0.0599</v>
      </c>
      <c r="I35" s="64" t="n">
        <f aca="false">VLOOKUP(G35,Descontos!B$8:F$12,5,)</f>
        <v>1</v>
      </c>
      <c r="J35" s="65" t="n">
        <f aca="false">C35*(1+H35)*(1-I35)</f>
        <v>0</v>
      </c>
      <c r="K35" s="65" t="n">
        <f aca="false">D35*(1+$H35)*(1-$I35)</f>
        <v>0</v>
      </c>
      <c r="L35" s="65" t="n">
        <f aca="false">E35*(1+$H35)*(1-$I35)</f>
        <v>0</v>
      </c>
      <c r="M35" s="65" t="n">
        <f aca="false">F35*(1+$H35)*(1-$I35)</f>
        <v>0</v>
      </c>
    </row>
    <row r="36" customFormat="false" ht="18" hidden="false" customHeight="true" outlineLevel="0" collapsed="false">
      <c r="B36" s="104" t="s">
        <v>133</v>
      </c>
      <c r="C36" s="105" t="n">
        <v>568.057543689938</v>
      </c>
      <c r="D36" s="105" t="n">
        <v>633.866399796347</v>
      </c>
      <c r="E36" s="105" t="n">
        <v>600.961971743143</v>
      </c>
      <c r="F36" s="105" t="n">
        <v>1672.94288649526</v>
      </c>
      <c r="G36" s="106" t="n">
        <v>0.02</v>
      </c>
      <c r="H36" s="64" t="n">
        <f aca="false">VLOOKUP(G36,Descontos!B$8:D$12,3,)</f>
        <v>0.0599</v>
      </c>
      <c r="I36" s="64" t="n">
        <f aca="false">VLOOKUP(G36,Descontos!B$8:F$12,5,)</f>
        <v>1</v>
      </c>
      <c r="J36" s="65" t="n">
        <f aca="false">C36*(1+H36)*(1-I36)</f>
        <v>0</v>
      </c>
      <c r="K36" s="65" t="n">
        <f aca="false">D36*(1+$H36)*(1-$I36)</f>
        <v>0</v>
      </c>
      <c r="L36" s="65" t="n">
        <f aca="false">E36*(1+$H36)*(1-$I36)</f>
        <v>0</v>
      </c>
      <c r="M36" s="65" t="n">
        <f aca="false">F36*(1+$H36)*(1-$I36)</f>
        <v>0</v>
      </c>
    </row>
    <row r="37" customFormat="false" ht="18" hidden="false" customHeight="true" outlineLevel="0" collapsed="false">
      <c r="B37" s="104" t="s">
        <v>134</v>
      </c>
      <c r="C37" s="105" t="n">
        <v>591.98036965676</v>
      </c>
      <c r="D37" s="105" t="n">
        <v>679.725511131971</v>
      </c>
      <c r="E37" s="105" t="n">
        <v>635.852940394366</v>
      </c>
      <c r="F37" s="105" t="n">
        <v>1726.77035514648</v>
      </c>
      <c r="G37" s="106" t="n">
        <v>0.03</v>
      </c>
      <c r="H37" s="64" t="n">
        <f aca="false">VLOOKUP(G37,Descontos!B$8:D$12,3,)</f>
        <v>0.0712</v>
      </c>
      <c r="I37" s="64" t="n">
        <f aca="false">VLOOKUP(G37,Descontos!B$8:F$12,5,)</f>
        <v>1</v>
      </c>
      <c r="J37" s="65" t="n">
        <f aca="false">C37*(1+H37)*(1-I37)</f>
        <v>0</v>
      </c>
      <c r="K37" s="65" t="n">
        <f aca="false">D37*(1+$H37)*(1-$I37)</f>
        <v>0</v>
      </c>
      <c r="L37" s="65" t="n">
        <f aca="false">E37*(1+$H37)*(1-$I37)</f>
        <v>0</v>
      </c>
      <c r="M37" s="65" t="n">
        <f aca="false">F37*(1+$H37)*(1-$I37)</f>
        <v>0</v>
      </c>
    </row>
    <row r="38" customFormat="false" ht="18" hidden="false" customHeight="true" outlineLevel="0" collapsed="false">
      <c r="B38" s="104" t="s">
        <v>135</v>
      </c>
      <c r="C38" s="105" t="n">
        <v>897.253043689938</v>
      </c>
      <c r="D38" s="105" t="n">
        <v>963.061899796347</v>
      </c>
      <c r="E38" s="105" t="n">
        <v>930.157471743143</v>
      </c>
      <c r="F38" s="105" t="n">
        <v>930.157471743143</v>
      </c>
      <c r="G38" s="106" t="n">
        <v>0.03</v>
      </c>
      <c r="H38" s="64" t="n">
        <f aca="false">VLOOKUP(G38,Descontos!B$8:D$12,3,)</f>
        <v>0.0712</v>
      </c>
      <c r="I38" s="64" t="n">
        <f aca="false">VLOOKUP(G38,Descontos!B$8:F$12,5,)</f>
        <v>1</v>
      </c>
      <c r="J38" s="65" t="n">
        <f aca="false">C38*(1+H38)*(1-I38)</f>
        <v>0</v>
      </c>
      <c r="K38" s="65" t="n">
        <f aca="false">D38*(1+$H38)*(1-$I38)</f>
        <v>0</v>
      </c>
      <c r="L38" s="65" t="n">
        <f aca="false">E38*(1+$H38)*(1-$I38)</f>
        <v>0</v>
      </c>
      <c r="M38" s="65" t="n">
        <f aca="false">F38*(1+$H38)*(1-$I38)</f>
        <v>0</v>
      </c>
    </row>
    <row r="39" customFormat="false" ht="18" hidden="false" customHeight="true" outlineLevel="0" collapsed="false">
      <c r="B39" s="104" t="s">
        <v>136</v>
      </c>
      <c r="C39" s="105" t="n">
        <v>473.641096321517</v>
      </c>
      <c r="D39" s="105" t="n">
        <v>539.449952427926</v>
      </c>
      <c r="E39" s="105" t="n">
        <v>506.545524374722</v>
      </c>
      <c r="F39" s="105" t="n">
        <v>506.545524374722</v>
      </c>
      <c r="G39" s="106" t="n">
        <v>0.04</v>
      </c>
      <c r="H39" s="64" t="n">
        <f aca="false">VLOOKUP(G39,Descontos!B$8:D$12,3,)</f>
        <v>0.0828</v>
      </c>
      <c r="I39" s="64" t="n">
        <f aca="false">VLOOKUP(G39,Descontos!B$8:F$12,5,)</f>
        <v>1</v>
      </c>
      <c r="J39" s="65" t="n">
        <f aca="false">C39*(1+H39)*(1-I39)</f>
        <v>0</v>
      </c>
      <c r="K39" s="65" t="n">
        <f aca="false">D39*(1+$H39)*(1-$I39)</f>
        <v>0</v>
      </c>
      <c r="L39" s="65" t="n">
        <f aca="false">E39*(1+$H39)*(1-$I39)</f>
        <v>0</v>
      </c>
      <c r="M39" s="65" t="n">
        <f aca="false">F39*(1+$H39)*(1-$I39)</f>
        <v>0</v>
      </c>
    </row>
    <row r="40" customFormat="false" ht="18" hidden="false" customHeight="true" outlineLevel="0" collapsed="false">
      <c r="B40" s="104" t="s">
        <v>137</v>
      </c>
      <c r="C40" s="105" t="n">
        <v>491.221885795201</v>
      </c>
      <c r="D40" s="105" t="n">
        <v>557.03074190161</v>
      </c>
      <c r="E40" s="105" t="n">
        <v>524.126313848406</v>
      </c>
      <c r="F40" s="105" t="n">
        <v>524.126313848406</v>
      </c>
      <c r="G40" s="106" t="n">
        <v>0.02</v>
      </c>
      <c r="H40" s="64" t="n">
        <f aca="false">VLOOKUP(G40,Descontos!B$8:D$12,3,)</f>
        <v>0.0599</v>
      </c>
      <c r="I40" s="64" t="n">
        <f aca="false">VLOOKUP(G40,Descontos!B$8:F$12,5,)</f>
        <v>1</v>
      </c>
      <c r="J40" s="65" t="n">
        <f aca="false">C40*(1+H40)*(1-I40)</f>
        <v>0</v>
      </c>
      <c r="K40" s="65" t="n">
        <f aca="false">D40*(1+$H40)*(1-$I40)</f>
        <v>0</v>
      </c>
      <c r="L40" s="65" t="n">
        <f aca="false">E40*(1+$H40)*(1-$I40)</f>
        <v>0</v>
      </c>
      <c r="M40" s="65" t="n">
        <f aca="false">F40*(1+$H40)*(1-$I40)</f>
        <v>0</v>
      </c>
    </row>
    <row r="41" customFormat="false" ht="18" hidden="false" customHeight="true" outlineLevel="0" collapsed="false">
      <c r="B41" s="104" t="s">
        <v>138</v>
      </c>
      <c r="C41" s="105" t="n">
        <v>621.647096321517</v>
      </c>
      <c r="D41" s="105" t="n">
        <v>687.455952427926</v>
      </c>
      <c r="E41" s="105" t="n">
        <v>654.551524374722</v>
      </c>
      <c r="F41" s="105" t="n">
        <v>654.551524374722</v>
      </c>
      <c r="G41" s="106" t="n">
        <v>0.02</v>
      </c>
      <c r="H41" s="64" t="n">
        <f aca="false">VLOOKUP(G41,Descontos!B$8:D$12,3,)</f>
        <v>0.0599</v>
      </c>
      <c r="I41" s="64" t="n">
        <f aca="false">VLOOKUP(G41,Descontos!B$8:F$12,5,)</f>
        <v>1</v>
      </c>
      <c r="J41" s="65" t="n">
        <f aca="false">C41*(1+H41)*(1-I41)</f>
        <v>0</v>
      </c>
      <c r="K41" s="65" t="n">
        <f aca="false">D41*(1+$H41)*(1-$I41)</f>
        <v>0</v>
      </c>
      <c r="L41" s="65" t="n">
        <f aca="false">E41*(1+$H41)*(1-$I41)</f>
        <v>0</v>
      </c>
      <c r="M41" s="65" t="n">
        <f aca="false">F41*(1+$H41)*(1-$I41)</f>
        <v>0</v>
      </c>
    </row>
    <row r="42" customFormat="false" ht="18" hidden="false" customHeight="true" outlineLevel="0" collapsed="false">
      <c r="B42" s="104" t="s">
        <v>139</v>
      </c>
      <c r="C42" s="105" t="n">
        <v>708.419346151806</v>
      </c>
      <c r="D42" s="105" t="n">
        <v>840.037058364624</v>
      </c>
      <c r="E42" s="105" t="n">
        <v>774.228202258215</v>
      </c>
      <c r="F42" s="105" t="n">
        <v>1903.01861701033</v>
      </c>
      <c r="G42" s="106" t="n">
        <v>0.035</v>
      </c>
      <c r="H42" s="64" t="n">
        <f aca="false">VLOOKUP(G42,Descontos!B$8:D$12,3,)</f>
        <v>0.077</v>
      </c>
      <c r="I42" s="64" t="n">
        <f aca="false">VLOOKUP(G42,Descontos!B$8:F$12,5,)</f>
        <v>1</v>
      </c>
      <c r="J42" s="65" t="n">
        <f aca="false">C42*(1+H42)*(1-I42)</f>
        <v>0</v>
      </c>
      <c r="K42" s="65" t="n">
        <f aca="false">D42*(1+$H42)*(1-$I42)</f>
        <v>0</v>
      </c>
      <c r="L42" s="65" t="n">
        <f aca="false">E42*(1+$H42)*(1-$I42)</f>
        <v>0</v>
      </c>
      <c r="M42" s="65" t="n">
        <f aca="false">F42*(1+$H42)*(1-$I42)</f>
        <v>0</v>
      </c>
    </row>
    <row r="43" customFormat="false" ht="18" hidden="false" customHeight="true" outlineLevel="0" collapsed="false">
      <c r="B43" s="63" t="s">
        <v>129</v>
      </c>
      <c r="C43" s="108" t="n">
        <f aca="false">SUM(C34:C42)</f>
        <v>5346.44223655041</v>
      </c>
      <c r="D43" s="108" t="n">
        <f aca="false">SUM(D34:D42)</f>
        <v>6026.4670829833</v>
      </c>
      <c r="E43" s="108" t="n">
        <f aca="false">SUM(E34:E42)</f>
        <v>5686.45465976686</v>
      </c>
      <c r="F43" s="108" t="n">
        <f aca="false">SUM(F34:F42)</f>
        <v>10050.1243187753</v>
      </c>
      <c r="G43" s="108" t="s">
        <v>60</v>
      </c>
      <c r="H43" s="110" t="s">
        <v>60</v>
      </c>
      <c r="I43" s="110" t="s">
        <v>60</v>
      </c>
      <c r="J43" s="110" t="n">
        <f aca="false">SUM(J34:J42)</f>
        <v>0</v>
      </c>
      <c r="K43" s="110" t="n">
        <f aca="false">SUM(K34:K42)</f>
        <v>0</v>
      </c>
      <c r="L43" s="110" t="n">
        <f aca="false">SUM(L34:L42)</f>
        <v>0</v>
      </c>
      <c r="M43" s="110" t="n">
        <f aca="false">SUM(M34:M42)</f>
        <v>0</v>
      </c>
    </row>
    <row r="44" customFormat="false" ht="19.5" hidden="false" customHeight="true" outlineLevel="0" collapsed="false">
      <c r="C44" s="111"/>
      <c r="J44" s="111"/>
      <c r="N44" s="111"/>
    </row>
    <row r="45" customFormat="false" ht="19.5" hidden="false" customHeight="true" outlineLevel="0" collapsed="false">
      <c r="B45" s="72" t="s">
        <v>72</v>
      </c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O45" s="111"/>
    </row>
    <row r="46" customFormat="false" ht="24.75" hidden="false" customHeight="true" outlineLevel="0" collapsed="false">
      <c r="B46" s="73" t="s">
        <v>140</v>
      </c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</row>
    <row r="47" customFormat="false" ht="34.5" hidden="false" customHeight="true" outlineLevel="0" collapsed="false">
      <c r="B47" s="73" t="s">
        <v>141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</row>
    <row r="48" customFormat="false" ht="54.75" hidden="false" customHeight="true" outlineLevel="0" collapsed="false">
      <c r="B48" s="77" t="s">
        <v>142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</row>
    <row r="49" customFormat="false" ht="18" hidden="false" customHeight="true" outlineLevel="0" collapsed="false"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</row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8" hidden="false" customHeight="true" outlineLevel="0" collapsed="false"/>
    <row r="65360" customFormat="false" ht="18" hidden="false" customHeight="true" outlineLevel="0" collapsed="false"/>
    <row r="65361" customFormat="false" ht="12.75" hidden="false" customHeight="tru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1:M31"/>
    <mergeCell ref="B32:B33"/>
    <mergeCell ref="C32:F32"/>
    <mergeCell ref="G32:G33"/>
    <mergeCell ref="H32:I32"/>
    <mergeCell ref="J32:M32"/>
    <mergeCell ref="B45:M45"/>
    <mergeCell ref="B46:M46"/>
    <mergeCell ref="B47:M47"/>
    <mergeCell ref="B48:M48"/>
    <mergeCell ref="B49:M49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E237E5-C14D-427E-88D7-14F0B48C7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B09D91-64B4-4800-9906-CD72C2A280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E95DFA-2412-4C99-8523-361F2B3A4D46}">
  <ds:schemaRefs>
    <ds:schemaRef ds:uri="http://schemas.microsoft.com/office/2006/metadata/properties"/>
    <ds:schemaRef ds:uri="http://purl.org/dc/dcmitype/"/>
    <ds:schemaRef ds:uri="132d983b-bc52-4905-b3a2-4655d790e7be"/>
    <ds:schemaRef ds:uri="706c7f7c-e32b-4162-b9b5-46b4313c91a4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FE8DDE0E-6E02-464D-B12C-2E5DBD2180D4}"/>
</file>

<file path=customXml/itemProps5.xml><?xml version="1.0" encoding="utf-8"?>
<ds:datastoreItem xmlns:ds="http://schemas.openxmlformats.org/officeDocument/2006/customXml" ds:itemID="{2D1AECEA-909E-4B17-A141-F8BCF32E5382}"/>
</file>

<file path=customXml/itemProps6.xml><?xml version="1.0" encoding="utf-8"?>
<ds:datastoreItem xmlns:ds="http://schemas.openxmlformats.org/officeDocument/2006/customXml" ds:itemID="{E39F0F2E-ACCB-41CD-AB58-AC9881964A90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191</cp:revision>
  <dcterms:created xsi:type="dcterms:W3CDTF">2015-06-24T11:48:55Z</dcterms:created>
  <dcterms:modified xsi:type="dcterms:W3CDTF">2023-12-11T15:49:35Z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